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参数表" sheetId="13" r:id="rId1"/>
    <sheet name="分解跟进" sheetId="14" r:id="rId2"/>
  </sheets>
  <definedNames>
    <definedName name="_xlnm._FilterDatabase" localSheetId="1" hidden="1">分解跟进!$A$5:$Q$38</definedName>
    <definedName name="_xlnm.Print_Titles" localSheetId="1">分解跟进!$A:$A,分解跟进!$1:$5</definedName>
  </definedNames>
  <calcPr calcId="144525"/>
</workbook>
</file>

<file path=xl/sharedStrings.xml><?xml version="1.0" encoding="utf-8"?>
<sst xmlns="http://schemas.openxmlformats.org/spreadsheetml/2006/main" count="272" uniqueCount="161">
  <si>
    <r>
      <rPr>
        <b/>
        <sz val="12"/>
        <rFont val="宋体"/>
        <charset val="134"/>
      </rPr>
      <t>序号</t>
    </r>
  </si>
  <si>
    <t>任务大类</t>
  </si>
  <si>
    <t>任务小类</t>
  </si>
  <si>
    <t>任务阶段计划</t>
  </si>
  <si>
    <t>项目信息</t>
  </si>
  <si>
    <t>相关方信息</t>
  </si>
  <si>
    <t>其他参数</t>
  </si>
  <si>
    <t>任务阶段</t>
  </si>
  <si>
    <t>开始日期</t>
  </si>
  <si>
    <t>预期工期</t>
  </si>
  <si>
    <t>完成日期</t>
  </si>
  <si>
    <t>完成比例</t>
  </si>
  <si>
    <t>是否完成</t>
  </si>
  <si>
    <t>项目状态</t>
  </si>
  <si>
    <t>项目人员</t>
  </si>
  <si>
    <t>相关方类型</t>
  </si>
  <si>
    <t>相关方</t>
  </si>
  <si>
    <t>相关方状态</t>
  </si>
  <si>
    <t>任务提醒显示周期</t>
  </si>
  <si>
    <t>检查</t>
  </si>
  <si>
    <t>M11网络情况</t>
  </si>
  <si>
    <t>入库管理1</t>
  </si>
  <si>
    <t>箔材提升机</t>
  </si>
  <si>
    <t>立体库入库接口</t>
  </si>
  <si>
    <r>
      <rPr>
        <sz val="10.5"/>
        <rFont val="宋体"/>
        <charset val="134"/>
      </rPr>
      <t>大类5-小类</t>
    </r>
    <r>
      <rPr>
        <sz val="10.5"/>
        <rFont val="宋体"/>
        <charset val="134"/>
      </rPr>
      <t>1</t>
    </r>
  </si>
  <si>
    <r>
      <rPr>
        <sz val="10.5"/>
        <rFont val="宋体"/>
        <charset val="134"/>
      </rPr>
      <t>大类</t>
    </r>
    <r>
      <rPr>
        <sz val="10.5"/>
        <rFont val="宋体"/>
        <charset val="134"/>
      </rPr>
      <t>6</t>
    </r>
    <r>
      <rPr>
        <sz val="10.5"/>
        <rFont val="宋体"/>
        <charset val="134"/>
      </rPr>
      <t>-小类</t>
    </r>
    <r>
      <rPr>
        <sz val="10.5"/>
        <rFont val="宋体"/>
        <charset val="134"/>
      </rPr>
      <t>1</t>
    </r>
  </si>
  <si>
    <t>调试</t>
  </si>
  <si>
    <t>已完成</t>
  </si>
  <si>
    <t>进度将落后</t>
  </si>
  <si>
    <r>
      <rPr>
        <sz val="10.5"/>
        <rFont val="宋体"/>
        <charset val="134"/>
      </rPr>
      <t>刘波</t>
    </r>
  </si>
  <si>
    <t>MES系统</t>
  </si>
  <si>
    <t>1</t>
  </si>
  <si>
    <t>未进场</t>
  </si>
  <si>
    <t>WMS</t>
  </si>
  <si>
    <t>M11AGV自动情况</t>
  </si>
  <si>
    <t>入库管理2</t>
  </si>
  <si>
    <t>涂布机上料</t>
  </si>
  <si>
    <t>立体库出库接口</t>
  </si>
  <si>
    <r>
      <rPr>
        <sz val="10.5"/>
        <rFont val="宋体"/>
        <charset val="134"/>
      </rPr>
      <t>大类5-小类</t>
    </r>
    <r>
      <rPr>
        <sz val="10.5"/>
        <rFont val="宋体"/>
        <charset val="134"/>
      </rPr>
      <t>2</t>
    </r>
  </si>
  <si>
    <r>
      <rPr>
        <sz val="10.5"/>
        <rFont val="宋体"/>
        <charset val="134"/>
      </rPr>
      <t>大类</t>
    </r>
    <r>
      <rPr>
        <sz val="10.5"/>
        <rFont val="宋体"/>
        <charset val="134"/>
      </rPr>
      <t>6</t>
    </r>
    <r>
      <rPr>
        <sz val="10.5"/>
        <rFont val="宋体"/>
        <charset val="134"/>
      </rPr>
      <t>-小类</t>
    </r>
    <r>
      <rPr>
        <sz val="10.5"/>
        <rFont val="宋体"/>
        <charset val="134"/>
      </rPr>
      <t>2</t>
    </r>
  </si>
  <si>
    <r>
      <rPr>
        <sz val="10.5"/>
        <rFont val="宋体"/>
        <charset val="134"/>
      </rPr>
      <t>第1</t>
    </r>
    <r>
      <rPr>
        <sz val="10.5"/>
        <rFont val="宋体"/>
        <charset val="134"/>
      </rPr>
      <t>周</t>
    </r>
  </si>
  <si>
    <t>未完成</t>
  </si>
  <si>
    <t>进度已落后</t>
  </si>
  <si>
    <r>
      <rPr>
        <sz val="10.5"/>
        <rFont val="宋体"/>
        <charset val="134"/>
      </rPr>
      <t>谭潇</t>
    </r>
  </si>
  <si>
    <t>ERP系统</t>
  </si>
  <si>
    <t>2</t>
  </si>
  <si>
    <t>单调中</t>
  </si>
  <si>
    <t>WCS</t>
  </si>
  <si>
    <t>涂布机通讯情况</t>
  </si>
  <si>
    <t>入库管理3</t>
  </si>
  <si>
    <t>涂布机下料</t>
  </si>
  <si>
    <t>出入口反馈接口</t>
  </si>
  <si>
    <r>
      <rPr>
        <sz val="10.5"/>
        <rFont val="宋体"/>
        <charset val="134"/>
      </rPr>
      <t>大类5-小类</t>
    </r>
    <r>
      <rPr>
        <sz val="10.5"/>
        <rFont val="宋体"/>
        <charset val="134"/>
      </rPr>
      <t>3</t>
    </r>
  </si>
  <si>
    <r>
      <rPr>
        <sz val="10.5"/>
        <rFont val="宋体"/>
        <charset val="134"/>
      </rPr>
      <t>大类</t>
    </r>
    <r>
      <rPr>
        <sz val="10.5"/>
        <rFont val="宋体"/>
        <charset val="134"/>
      </rPr>
      <t>6</t>
    </r>
    <r>
      <rPr>
        <sz val="10.5"/>
        <rFont val="宋体"/>
        <charset val="134"/>
      </rPr>
      <t>-小类</t>
    </r>
    <r>
      <rPr>
        <sz val="10.5"/>
        <rFont val="宋体"/>
        <charset val="134"/>
      </rPr>
      <t>3</t>
    </r>
  </si>
  <si>
    <r>
      <rPr>
        <sz val="10.5"/>
        <rFont val="宋体"/>
        <charset val="134"/>
      </rPr>
      <t>第2</t>
    </r>
    <r>
      <rPr>
        <sz val="10.5"/>
        <rFont val="宋体"/>
        <charset val="134"/>
      </rPr>
      <t>周</t>
    </r>
  </si>
  <si>
    <t>未开始</t>
  </si>
  <si>
    <t>进度正常</t>
  </si>
  <si>
    <r>
      <rPr>
        <sz val="10.5"/>
        <rFont val="宋体"/>
        <charset val="134"/>
      </rPr>
      <t>胡童庆</t>
    </r>
  </si>
  <si>
    <t>AGV系统</t>
  </si>
  <si>
    <t>3</t>
  </si>
  <si>
    <t>联调中</t>
  </si>
  <si>
    <t>进度将落后提醒周期</t>
  </si>
  <si>
    <t>接口</t>
  </si>
  <si>
    <t>辊压机通讯情况</t>
  </si>
  <si>
    <t>入库管理4</t>
  </si>
  <si>
    <t>辊压机上料</t>
  </si>
  <si>
    <t>出入库完成接口</t>
  </si>
  <si>
    <r>
      <rPr>
        <sz val="10.5"/>
        <rFont val="宋体"/>
        <charset val="134"/>
      </rPr>
      <t>大类5-小类</t>
    </r>
    <r>
      <rPr>
        <sz val="10.5"/>
        <rFont val="宋体"/>
        <charset val="134"/>
      </rPr>
      <t>4</t>
    </r>
  </si>
  <si>
    <r>
      <rPr>
        <sz val="10.5"/>
        <rFont val="宋体"/>
        <charset val="134"/>
      </rPr>
      <t>大类</t>
    </r>
    <r>
      <rPr>
        <sz val="10.5"/>
        <rFont val="宋体"/>
        <charset val="134"/>
      </rPr>
      <t>6</t>
    </r>
    <r>
      <rPr>
        <sz val="10.5"/>
        <rFont val="宋体"/>
        <charset val="134"/>
      </rPr>
      <t>-小类</t>
    </r>
    <r>
      <rPr>
        <sz val="10.5"/>
        <rFont val="宋体"/>
        <charset val="134"/>
      </rPr>
      <t>4</t>
    </r>
  </si>
  <si>
    <r>
      <rPr>
        <sz val="10.5"/>
        <rFont val="宋体"/>
        <charset val="134"/>
      </rPr>
      <t>第3周</t>
    </r>
  </si>
  <si>
    <r>
      <rPr>
        <sz val="10.5"/>
        <rFont val="宋体"/>
        <charset val="134"/>
      </rPr>
      <t>肖洋</t>
    </r>
  </si>
  <si>
    <t>涂布机</t>
  </si>
  <si>
    <t>联调完成</t>
  </si>
  <si>
    <t>大类5</t>
  </si>
  <si>
    <t>M11缓存架</t>
  </si>
  <si>
    <t>出入库手动完成/取消接口</t>
  </si>
  <si>
    <r>
      <rPr>
        <sz val="10.5"/>
        <rFont val="宋体"/>
        <charset val="134"/>
      </rPr>
      <t>第4周</t>
    </r>
  </si>
  <si>
    <r>
      <rPr>
        <sz val="10.5"/>
        <rFont val="宋体"/>
        <charset val="134"/>
      </rPr>
      <t>陈勇</t>
    </r>
  </si>
  <si>
    <t>辊分机</t>
  </si>
  <si>
    <t>陪产中</t>
  </si>
  <si>
    <t>大类6</t>
  </si>
  <si>
    <t>物料管理</t>
  </si>
  <si>
    <t>M11提升机</t>
  </si>
  <si>
    <r>
      <rPr>
        <sz val="10.5"/>
        <rFont val="宋体"/>
        <charset val="134"/>
      </rPr>
      <t>第5周</t>
    </r>
  </si>
  <si>
    <r>
      <rPr>
        <sz val="10.5"/>
        <rFont val="宋体"/>
        <charset val="134"/>
      </rPr>
      <t>彭雄杰</t>
    </r>
  </si>
  <si>
    <t>叠片机</t>
  </si>
  <si>
    <t>已撤场</t>
  </si>
  <si>
    <t>M11叠片机</t>
  </si>
  <si>
    <r>
      <rPr>
        <sz val="10.5"/>
        <rFont val="宋体"/>
        <charset val="134"/>
      </rPr>
      <t>第6周</t>
    </r>
  </si>
  <si>
    <r>
      <rPr>
        <sz val="10.5"/>
        <rFont val="宋体"/>
        <charset val="134"/>
      </rPr>
      <t>贺文静</t>
    </r>
  </si>
  <si>
    <t>立库系统</t>
  </si>
  <si>
    <r>
      <rPr>
        <sz val="10.5"/>
        <rFont val="宋体"/>
        <charset val="134"/>
      </rPr>
      <t>第7周</t>
    </r>
  </si>
  <si>
    <r>
      <rPr>
        <sz val="10.5"/>
        <rFont val="宋体"/>
        <charset val="134"/>
      </rPr>
      <t>阳丹</t>
    </r>
  </si>
  <si>
    <t>堆垛机电控</t>
  </si>
  <si>
    <r>
      <rPr>
        <sz val="10.5"/>
        <rFont val="Times New Roman"/>
        <charset val="134"/>
      </rPr>
      <t>M11</t>
    </r>
    <r>
      <rPr>
        <sz val="10.5"/>
        <rFont val="宋体"/>
        <charset val="134"/>
      </rPr>
      <t>空筒回收</t>
    </r>
  </si>
  <si>
    <r>
      <rPr>
        <sz val="10.5"/>
        <rFont val="宋体"/>
        <charset val="134"/>
      </rPr>
      <t>第8周</t>
    </r>
  </si>
  <si>
    <r>
      <rPr>
        <sz val="10.5"/>
        <rFont val="宋体"/>
        <charset val="134"/>
      </rPr>
      <t>曾南阳</t>
    </r>
  </si>
  <si>
    <t>输送线电控</t>
  </si>
  <si>
    <r>
      <rPr>
        <sz val="10.5"/>
        <rFont val="宋体"/>
        <charset val="134"/>
      </rPr>
      <t>第9周</t>
    </r>
  </si>
  <si>
    <r>
      <rPr>
        <sz val="10.5"/>
        <rFont val="宋体"/>
        <charset val="134"/>
      </rPr>
      <t>曾培</t>
    </r>
  </si>
  <si>
    <r>
      <rPr>
        <sz val="10.5"/>
        <rFont val="宋体"/>
        <charset val="134"/>
      </rPr>
      <t>第10周</t>
    </r>
  </si>
  <si>
    <r>
      <rPr>
        <sz val="10.5"/>
        <rFont val="宋体"/>
        <charset val="134"/>
      </rPr>
      <t>覃楚胧</t>
    </r>
  </si>
  <si>
    <r>
      <rPr>
        <sz val="10.5"/>
        <rFont val="宋体"/>
        <charset val="134"/>
      </rPr>
      <t>第11周</t>
    </r>
  </si>
  <si>
    <r>
      <rPr>
        <sz val="10.5"/>
        <rFont val="宋体"/>
        <charset val="134"/>
      </rPr>
      <t>张鑫</t>
    </r>
  </si>
  <si>
    <r>
      <rPr>
        <sz val="10.5"/>
        <rFont val="宋体"/>
        <charset val="134"/>
      </rPr>
      <t>第12周</t>
    </r>
  </si>
  <si>
    <r>
      <rPr>
        <sz val="10.5"/>
        <rFont val="宋体"/>
        <charset val="134"/>
      </rPr>
      <t>李华</t>
    </r>
  </si>
  <si>
    <r>
      <rPr>
        <sz val="10.5"/>
        <rFont val="宋体"/>
        <charset val="134"/>
      </rPr>
      <t>第13周</t>
    </r>
  </si>
  <si>
    <r>
      <rPr>
        <sz val="10.5"/>
        <rFont val="宋体"/>
        <charset val="134"/>
      </rPr>
      <t>邓俊杰</t>
    </r>
  </si>
  <si>
    <r>
      <rPr>
        <sz val="10.5"/>
        <rFont val="宋体"/>
        <charset val="134"/>
      </rPr>
      <t>第14周</t>
    </r>
  </si>
  <si>
    <r>
      <rPr>
        <sz val="10.5"/>
        <rFont val="宋体"/>
        <charset val="134"/>
      </rPr>
      <t>胡福昊</t>
    </r>
  </si>
  <si>
    <r>
      <rPr>
        <sz val="10.5"/>
        <rFont val="宋体"/>
        <charset val="134"/>
      </rPr>
      <t>第15周</t>
    </r>
  </si>
  <si>
    <r>
      <rPr>
        <sz val="10.5"/>
        <rFont val="宋体"/>
        <charset val="134"/>
      </rPr>
      <t>万科达</t>
    </r>
  </si>
  <si>
    <r>
      <rPr>
        <sz val="10.5"/>
        <rFont val="宋体"/>
        <charset val="134"/>
      </rPr>
      <t>第16周</t>
    </r>
  </si>
  <si>
    <r>
      <rPr>
        <sz val="10.5"/>
        <rFont val="宋体"/>
        <charset val="134"/>
      </rPr>
      <t>马勇棋</t>
    </r>
  </si>
  <si>
    <r>
      <rPr>
        <sz val="10.5"/>
        <rFont val="宋体"/>
        <charset val="134"/>
      </rPr>
      <t>第17周</t>
    </r>
  </si>
  <si>
    <r>
      <rPr>
        <sz val="10.5"/>
        <rFont val="宋体"/>
        <charset val="134"/>
      </rPr>
      <t>向黎</t>
    </r>
  </si>
  <si>
    <r>
      <rPr>
        <sz val="10.5"/>
        <rFont val="宋体"/>
        <charset val="134"/>
      </rPr>
      <t>第18周</t>
    </r>
  </si>
  <si>
    <r>
      <rPr>
        <sz val="10.5"/>
        <rFont val="宋体"/>
        <charset val="134"/>
      </rPr>
      <t>李传洋</t>
    </r>
  </si>
  <si>
    <r>
      <rPr>
        <sz val="10.5"/>
        <rFont val="宋体"/>
        <charset val="134"/>
      </rPr>
      <t>第19周</t>
    </r>
  </si>
  <si>
    <r>
      <rPr>
        <sz val="10.5"/>
        <rFont val="宋体"/>
        <charset val="134"/>
      </rPr>
      <t>第20周</t>
    </r>
  </si>
  <si>
    <r>
      <rPr>
        <sz val="10.5"/>
        <rFont val="宋体"/>
        <charset val="134"/>
      </rPr>
      <t>第21周</t>
    </r>
  </si>
  <si>
    <r>
      <rPr>
        <sz val="10.5"/>
        <rFont val="宋体"/>
        <charset val="134"/>
      </rPr>
      <t>第22周</t>
    </r>
  </si>
  <si>
    <t>21KH231 苏州冠鸿  荆门亿纬H5项目软件系统任务分解跟进表</t>
  </si>
  <si>
    <t>项目号</t>
  </si>
  <si>
    <t>21KH231</t>
  </si>
  <si>
    <t>项目名称</t>
  </si>
  <si>
    <r>
      <rPr>
        <b/>
        <sz val="10.5"/>
        <rFont val="宋体"/>
        <charset val="134"/>
      </rPr>
      <t>应用于工厂物流</t>
    </r>
    <r>
      <rPr>
        <b/>
        <sz val="10.5"/>
        <rFont val="Times New Roman"/>
        <charset val="134"/>
      </rPr>
      <t>MES</t>
    </r>
    <r>
      <rPr>
        <b/>
        <sz val="10.5"/>
        <rFont val="宋体"/>
        <charset val="134"/>
      </rPr>
      <t>系统研发合同</t>
    </r>
  </si>
  <si>
    <t>人员安排</t>
  </si>
  <si>
    <t>设计和开发</t>
  </si>
  <si>
    <t>邓俊杰</t>
  </si>
  <si>
    <t>项目陪产</t>
  </si>
  <si>
    <t>专  业</t>
  </si>
  <si>
    <t>软件部</t>
  </si>
  <si>
    <t>客户名称</t>
  </si>
  <si>
    <t>荆门亿纬</t>
  </si>
  <si>
    <t>项目实施</t>
  </si>
  <si>
    <r>
      <rPr>
        <b/>
        <sz val="10.5"/>
        <rFont val="宋体"/>
        <charset val="134"/>
      </rPr>
      <t>序号</t>
    </r>
  </si>
  <si>
    <t>任务分解</t>
  </si>
  <si>
    <t>任务跟进</t>
  </si>
  <si>
    <t>责任人</t>
  </si>
  <si>
    <t>开始周</t>
  </si>
  <si>
    <t>完成周</t>
  </si>
  <si>
    <t>工期</t>
  </si>
  <si>
    <t>任务状态</t>
  </si>
  <si>
    <t>任务提醒</t>
  </si>
  <si>
    <t>影响因素</t>
  </si>
  <si>
    <t>相关方单位</t>
  </si>
  <si>
    <t>调试第1周</t>
  </si>
  <si>
    <t>调试第3周</t>
  </si>
  <si>
    <t>光纤断了</t>
  </si>
  <si>
    <t>调试第8周</t>
  </si>
  <si>
    <t>悬臂轴AGV未开始,悬臂轴联调</t>
  </si>
  <si>
    <t>调试第4周</t>
  </si>
  <si>
    <t>调试第6周</t>
  </si>
  <si>
    <t>叠片机呼叫按钮未定，自动门有问题</t>
  </si>
  <si>
    <t>M11空筒回收</t>
  </si>
  <si>
    <t>调试第7周</t>
  </si>
  <si>
    <t>提升机传送托盘类型逻辑需完善</t>
  </si>
  <si>
    <t>调试第2周</t>
  </si>
  <si>
    <t>手动完成时立库程序问题</t>
  </si>
  <si>
    <r>
      <rPr>
        <sz val="12"/>
        <rFont val="宋体"/>
        <charset val="134"/>
      </rPr>
      <t>审核：</t>
    </r>
    <r>
      <rPr>
        <sz val="12"/>
        <rFont val="Times New Roman"/>
        <charset val="134"/>
      </rPr>
      <t xml:space="preserve">                                           </t>
    </r>
    <r>
      <rPr>
        <sz val="12"/>
        <rFont val="宋体"/>
        <charset val="134"/>
      </rPr>
      <t>校核：</t>
    </r>
    <r>
      <rPr>
        <sz val="12"/>
        <rFont val="Times New Roman"/>
        <charset val="134"/>
      </rPr>
      <t xml:space="preserve">                                           </t>
    </r>
    <r>
      <rPr>
        <sz val="12"/>
        <rFont val="宋体"/>
        <charset val="134"/>
      </rPr>
      <t>制表：</t>
    </r>
    <r>
      <rPr>
        <sz val="12"/>
        <rFont val="Times New Roman"/>
        <charset val="134"/>
      </rPr>
      <t xml:space="preserve">                                          </t>
    </r>
    <r>
      <rPr>
        <sz val="12"/>
        <color theme="0"/>
        <rFont val="Times New Roman"/>
        <charset val="134"/>
      </rPr>
      <t>.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</si>
</sst>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0_);[Red]\(0\)"/>
  </numFmts>
  <fonts count="38">
    <font>
      <sz val="11"/>
      <color theme="1"/>
      <name val="宋体"/>
      <charset val="134"/>
      <scheme val="minor"/>
    </font>
    <font>
      <sz val="10"/>
      <color theme="3"/>
      <name val="Times New Roman"/>
      <charset val="134"/>
    </font>
    <font>
      <b/>
      <sz val="10.5"/>
      <name val="Times New Roman"/>
      <charset val="134"/>
    </font>
    <font>
      <b/>
      <sz val="10.5"/>
      <color theme="3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4"/>
      <name val="宋体"/>
      <charset val="134"/>
    </font>
    <font>
      <b/>
      <sz val="10.5"/>
      <name val="宋体"/>
      <charset val="134"/>
    </font>
    <font>
      <sz val="10.5"/>
      <name val="Times New Roman"/>
      <charset val="134"/>
    </font>
    <font>
      <sz val="10.5"/>
      <color theme="1"/>
      <name val="宋体"/>
      <charset val="134"/>
    </font>
    <font>
      <sz val="12"/>
      <name val="宋体"/>
      <charset val="134"/>
    </font>
    <font>
      <b/>
      <sz val="10.5"/>
      <color theme="1"/>
      <name val="宋体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12"/>
      <color theme="0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22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14" borderId="25" applyNumberFormat="0" applyAlignment="0" applyProtection="0">
      <alignment vertical="center"/>
    </xf>
    <xf numFmtId="0" fontId="30" fillId="14" borderId="21" applyNumberFormat="0" applyAlignment="0" applyProtection="0">
      <alignment vertical="center"/>
    </xf>
    <xf numFmtId="0" fontId="31" fillId="15" borderId="26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 wrapText="1"/>
    </xf>
    <xf numFmtId="176" fontId="10" fillId="0" borderId="6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righ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9" fontId="10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vertical="center" wrapText="1"/>
    </xf>
    <xf numFmtId="49" fontId="15" fillId="0" borderId="6" xfId="0" applyNumberFormat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16" fillId="4" borderId="6" xfId="0" applyNumberFormat="1" applyFont="1" applyFill="1" applyBorder="1" applyAlignment="1">
      <alignment horizontal="center" vertical="center" wrapText="1"/>
    </xf>
    <xf numFmtId="49" fontId="9" fillId="4" borderId="6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49" fontId="16" fillId="4" borderId="16" xfId="0" applyNumberFormat="1" applyFont="1" applyFill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center" vertical="center" wrapText="1"/>
    </xf>
    <xf numFmtId="176" fontId="16" fillId="4" borderId="6" xfId="0" applyNumberFormat="1" applyFont="1" applyFill="1" applyBorder="1" applyAlignment="1">
      <alignment horizontal="center" vertical="center" wrapText="1"/>
    </xf>
    <xf numFmtId="177" fontId="16" fillId="4" borderId="6" xfId="0" applyNumberFormat="1" applyFont="1" applyFill="1" applyBorder="1" applyAlignment="1">
      <alignment horizontal="center" vertical="center" wrapText="1"/>
    </xf>
    <xf numFmtId="9" fontId="16" fillId="4" borderId="6" xfId="0" applyNumberFormat="1" applyFont="1" applyFill="1" applyBorder="1" applyAlignment="1">
      <alignment horizontal="center" vertical="center" wrapText="1"/>
    </xf>
    <xf numFmtId="10" fontId="9" fillId="4" borderId="6" xfId="0" applyNumberFormat="1" applyFont="1" applyFill="1" applyBorder="1" applyAlignment="1">
      <alignment horizontal="center" vertical="center" wrapText="1"/>
    </xf>
    <xf numFmtId="10" fontId="9" fillId="0" borderId="6" xfId="0" applyNumberFormat="1" applyFont="1" applyBorder="1" applyAlignment="1">
      <alignment horizontal="center" vertical="center" wrapText="1"/>
    </xf>
    <xf numFmtId="10" fontId="4" fillId="2" borderId="6" xfId="0" applyNumberFormat="1" applyFont="1" applyFill="1" applyBorder="1" applyAlignment="1">
      <alignment horizontal="center" vertical="center" wrapText="1"/>
    </xf>
    <xf numFmtId="10" fontId="4" fillId="0" borderId="6" xfId="0" applyNumberFormat="1" applyFont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 wrapText="1"/>
    </xf>
    <xf numFmtId="176" fontId="16" fillId="4" borderId="16" xfId="0" applyNumberFormat="1" applyFont="1" applyFill="1" applyBorder="1" applyAlignment="1">
      <alignment horizontal="center" vertical="center" wrapText="1"/>
    </xf>
    <xf numFmtId="177" fontId="16" fillId="4" borderId="16" xfId="0" applyNumberFormat="1" applyFont="1" applyFill="1" applyBorder="1" applyAlignment="1">
      <alignment horizontal="center" vertical="center" wrapText="1"/>
    </xf>
    <xf numFmtId="10" fontId="4" fillId="0" borderId="16" xfId="0" applyNumberFormat="1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49" fontId="9" fillId="4" borderId="14" xfId="0" applyNumberFormat="1" applyFont="1" applyFill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176" fontId="16" fillId="4" borderId="14" xfId="0" applyNumberFormat="1" applyFont="1" applyFill="1" applyBorder="1" applyAlignment="1">
      <alignment horizontal="center" vertical="center" wrapText="1"/>
    </xf>
    <xf numFmtId="176" fontId="16" fillId="4" borderId="2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5">
    <dxf>
      <font>
        <strike val="1"/>
        <color theme="1" tint="0.499984740745262"/>
      </font>
    </dxf>
    <dxf>
      <fill>
        <patternFill patternType="solid">
          <bgColor rgb="FFC6EFCE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7CE"/>
        </patternFill>
      </fill>
    </dxf>
    <dxf>
      <font>
        <b val="1"/>
        <i val="0"/>
      </font>
    </dxf>
  </dxfs>
  <tableStyles count="0" defaultTableStyle="TableStyleMedium2" defaultPivotStyle="PivotStyleLight16"/>
  <colors>
    <mruColors>
      <color rgb="00FFC7CE"/>
      <color rgb="00C6EFCE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5"/>
  <sheetViews>
    <sheetView topLeftCell="A6" workbookViewId="0">
      <selection activeCell="E11" sqref="E11"/>
    </sheetView>
  </sheetViews>
  <sheetFormatPr defaultColWidth="8.88888888888889" defaultRowHeight="13.8"/>
  <cols>
    <col min="1" max="1" width="8.77777777777778" style="44" customWidth="1"/>
    <col min="2" max="2" width="12.7777777777778" style="44" customWidth="1"/>
    <col min="3" max="21" width="14.7777777777778" style="44" customWidth="1"/>
    <col min="22" max="22" width="22.7777777777778" style="44" customWidth="1"/>
    <col min="23" max="23" width="14.7777777777778" style="44" customWidth="1"/>
    <col min="24" max="16384" width="8.88888888888889" style="44"/>
  </cols>
  <sheetData>
    <row r="1" s="42" customFormat="1" ht="40.05" customHeight="1" spans="1:23">
      <c r="A1" s="45" t="s">
        <v>0</v>
      </c>
      <c r="B1" s="46" t="s">
        <v>1</v>
      </c>
      <c r="C1" s="47" t="s">
        <v>2</v>
      </c>
      <c r="D1" s="47"/>
      <c r="E1" s="47"/>
      <c r="F1" s="47"/>
      <c r="G1" s="47"/>
      <c r="H1" s="47"/>
      <c r="I1" s="47" t="s">
        <v>3</v>
      </c>
      <c r="J1" s="47"/>
      <c r="K1" s="47"/>
      <c r="L1" s="47"/>
      <c r="M1" s="47"/>
      <c r="N1" s="47"/>
      <c r="O1" s="62" t="s">
        <v>4</v>
      </c>
      <c r="P1" s="63"/>
      <c r="Q1" s="63"/>
      <c r="R1" s="76"/>
      <c r="S1" s="47" t="s">
        <v>5</v>
      </c>
      <c r="T1" s="47"/>
      <c r="U1" s="47"/>
      <c r="V1" s="47" t="s">
        <v>6</v>
      </c>
      <c r="W1" s="77"/>
    </row>
    <row r="2" s="42" customFormat="1" ht="25.05" customHeight="1" spans="1:23">
      <c r="A2" s="48"/>
      <c r="B2" s="49" t="s">
        <v>1</v>
      </c>
      <c r="C2" s="50" t="str">
        <f>B3</f>
        <v>检查</v>
      </c>
      <c r="D2" s="50" t="str">
        <f>B4</f>
        <v>WMS</v>
      </c>
      <c r="E2" s="50" t="str">
        <f>B5</f>
        <v>WCS</v>
      </c>
      <c r="F2" s="51" t="str">
        <f>B6</f>
        <v>接口</v>
      </c>
      <c r="G2" s="51" t="str">
        <f>B7</f>
        <v>大类5</v>
      </c>
      <c r="H2" s="51" t="str">
        <f>B8</f>
        <v>大类6</v>
      </c>
      <c r="I2" s="51" t="s">
        <v>7</v>
      </c>
      <c r="J2" s="51"/>
      <c r="K2" s="51" t="s">
        <v>8</v>
      </c>
      <c r="L2" s="51" t="s">
        <v>9</v>
      </c>
      <c r="M2" s="51" t="s">
        <v>10</v>
      </c>
      <c r="N2" s="51"/>
      <c r="O2" s="51" t="s">
        <v>11</v>
      </c>
      <c r="P2" s="51" t="s">
        <v>12</v>
      </c>
      <c r="Q2" s="51" t="s">
        <v>13</v>
      </c>
      <c r="R2" s="51" t="s">
        <v>14</v>
      </c>
      <c r="S2" s="51" t="s">
        <v>15</v>
      </c>
      <c r="T2" s="51" t="s">
        <v>16</v>
      </c>
      <c r="U2" s="51" t="s">
        <v>17</v>
      </c>
      <c r="V2" s="51" t="s">
        <v>18</v>
      </c>
      <c r="W2" s="78" t="s">
        <v>14</v>
      </c>
    </row>
    <row r="3" s="43" customFormat="1" ht="25.05" customHeight="1" spans="1:23">
      <c r="A3" s="52">
        <v>1</v>
      </c>
      <c r="B3" s="53" t="s">
        <v>19</v>
      </c>
      <c r="C3" s="53" t="s">
        <v>20</v>
      </c>
      <c r="D3" s="53" t="s">
        <v>21</v>
      </c>
      <c r="E3" s="53" t="s">
        <v>22</v>
      </c>
      <c r="F3" s="53" t="s">
        <v>23</v>
      </c>
      <c r="G3" s="53" t="s">
        <v>24</v>
      </c>
      <c r="H3" s="53" t="s">
        <v>25</v>
      </c>
      <c r="I3" s="64" t="s">
        <v>26</v>
      </c>
      <c r="J3" s="64"/>
      <c r="K3" s="65">
        <v>44958</v>
      </c>
      <c r="L3" s="66"/>
      <c r="M3" s="65"/>
      <c r="N3" s="53"/>
      <c r="O3" s="67">
        <v>0</v>
      </c>
      <c r="P3" s="53" t="s">
        <v>27</v>
      </c>
      <c r="Q3" s="53" t="s">
        <v>28</v>
      </c>
      <c r="R3" s="54" t="s">
        <v>29</v>
      </c>
      <c r="S3" s="53" t="s">
        <v>30</v>
      </c>
      <c r="T3" s="53" t="s">
        <v>31</v>
      </c>
      <c r="U3" s="53" t="s">
        <v>32</v>
      </c>
      <c r="V3" s="64">
        <v>21</v>
      </c>
      <c r="W3" s="79"/>
    </row>
    <row r="4" s="43" customFormat="1" ht="25.05" customHeight="1" spans="1:23">
      <c r="A4" s="52">
        <v>2</v>
      </c>
      <c r="B4" s="54" t="s">
        <v>33</v>
      </c>
      <c r="C4" s="53" t="s">
        <v>34</v>
      </c>
      <c r="D4" s="53" t="s">
        <v>35</v>
      </c>
      <c r="E4" s="53" t="s">
        <v>36</v>
      </c>
      <c r="F4" s="53" t="s">
        <v>37</v>
      </c>
      <c r="G4" s="53" t="s">
        <v>38</v>
      </c>
      <c r="H4" s="53" t="s">
        <v>39</v>
      </c>
      <c r="I4" s="64" t="s">
        <v>40</v>
      </c>
      <c r="J4" s="64" t="str">
        <f>$I$3&amp;I4</f>
        <v>调试第1周</v>
      </c>
      <c r="K4" s="65">
        <f>K3</f>
        <v>44958</v>
      </c>
      <c r="L4" s="66">
        <v>7</v>
      </c>
      <c r="M4" s="65">
        <f>IF(L4="","",K4+L4)-1</f>
        <v>44964</v>
      </c>
      <c r="N4" s="53"/>
      <c r="O4" s="67">
        <v>0.1</v>
      </c>
      <c r="P4" s="53" t="s">
        <v>41</v>
      </c>
      <c r="Q4" s="53" t="s">
        <v>42</v>
      </c>
      <c r="R4" s="54" t="s">
        <v>43</v>
      </c>
      <c r="S4" s="53" t="s">
        <v>44</v>
      </c>
      <c r="T4" s="53" t="s">
        <v>45</v>
      </c>
      <c r="U4" s="53" t="s">
        <v>46</v>
      </c>
      <c r="V4" s="64"/>
      <c r="W4" s="79"/>
    </row>
    <row r="5" s="43" customFormat="1" ht="25.05" customHeight="1" spans="1:23">
      <c r="A5" s="52">
        <v>3</v>
      </c>
      <c r="B5" s="54" t="s">
        <v>47</v>
      </c>
      <c r="C5" s="53" t="s">
        <v>48</v>
      </c>
      <c r="D5" s="53" t="s">
        <v>49</v>
      </c>
      <c r="E5" s="53" t="s">
        <v>50</v>
      </c>
      <c r="F5" s="53" t="s">
        <v>51</v>
      </c>
      <c r="G5" s="53" t="s">
        <v>52</v>
      </c>
      <c r="H5" s="53" t="s">
        <v>53</v>
      </c>
      <c r="I5" s="64" t="s">
        <v>54</v>
      </c>
      <c r="J5" s="64" t="str">
        <f t="shared" ref="J5:J25" si="0">$I$3&amp;I5</f>
        <v>调试第2周</v>
      </c>
      <c r="K5" s="65">
        <f>IF(L5="","",M4)+1</f>
        <v>44965</v>
      </c>
      <c r="L5" s="66">
        <v>7</v>
      </c>
      <c r="M5" s="65">
        <f t="shared" ref="M5:M18" si="1">IF(L5="","",K5+L5)-1</f>
        <v>44971</v>
      </c>
      <c r="N5" s="53"/>
      <c r="O5" s="67">
        <v>0.2</v>
      </c>
      <c r="P5" s="53" t="s">
        <v>55</v>
      </c>
      <c r="Q5" s="53" t="s">
        <v>56</v>
      </c>
      <c r="R5" s="54" t="s">
        <v>57</v>
      </c>
      <c r="S5" s="53" t="s">
        <v>58</v>
      </c>
      <c r="T5" s="53" t="s">
        <v>59</v>
      </c>
      <c r="U5" s="53" t="s">
        <v>60</v>
      </c>
      <c r="V5" s="51" t="s">
        <v>61</v>
      </c>
      <c r="W5" s="79"/>
    </row>
    <row r="6" s="43" customFormat="1" ht="25.05" customHeight="1" spans="1:23">
      <c r="A6" s="52">
        <v>4</v>
      </c>
      <c r="B6" s="24" t="s">
        <v>62</v>
      </c>
      <c r="C6" s="53" t="s">
        <v>63</v>
      </c>
      <c r="D6" s="53" t="s">
        <v>64</v>
      </c>
      <c r="E6" s="53" t="s">
        <v>65</v>
      </c>
      <c r="F6" s="53" t="s">
        <v>66</v>
      </c>
      <c r="G6" s="53" t="s">
        <v>67</v>
      </c>
      <c r="H6" s="53" t="s">
        <v>68</v>
      </c>
      <c r="I6" s="64" t="s">
        <v>69</v>
      </c>
      <c r="J6" s="64" t="str">
        <f t="shared" si="0"/>
        <v>调试第3周</v>
      </c>
      <c r="K6" s="65">
        <f t="shared" ref="K6:K18" si="2">IF(L6="","",M5)+1</f>
        <v>44972</v>
      </c>
      <c r="L6" s="66">
        <v>7</v>
      </c>
      <c r="M6" s="65">
        <f t="shared" si="1"/>
        <v>44978</v>
      </c>
      <c r="N6" s="53"/>
      <c r="O6" s="67">
        <v>0.3</v>
      </c>
      <c r="P6" s="53"/>
      <c r="Q6" s="53"/>
      <c r="R6" s="54" t="s">
        <v>70</v>
      </c>
      <c r="S6" s="53" t="s">
        <v>71</v>
      </c>
      <c r="T6" s="53"/>
      <c r="U6" s="53" t="s">
        <v>72</v>
      </c>
      <c r="V6" s="64">
        <v>21</v>
      </c>
      <c r="W6" s="79"/>
    </row>
    <row r="7" s="43" customFormat="1" ht="25.05" customHeight="1" spans="1:23">
      <c r="A7" s="52">
        <v>5</v>
      </c>
      <c r="B7" s="24" t="s">
        <v>73</v>
      </c>
      <c r="C7" s="53"/>
      <c r="D7" s="54"/>
      <c r="E7" s="53" t="s">
        <v>74</v>
      </c>
      <c r="F7" s="53" t="s">
        <v>75</v>
      </c>
      <c r="G7" s="54"/>
      <c r="H7" s="54"/>
      <c r="I7" s="64" t="s">
        <v>76</v>
      </c>
      <c r="J7" s="64" t="str">
        <f t="shared" si="0"/>
        <v>调试第4周</v>
      </c>
      <c r="K7" s="65">
        <f t="shared" si="2"/>
        <v>44979</v>
      </c>
      <c r="L7" s="66">
        <v>7</v>
      </c>
      <c r="M7" s="65">
        <f t="shared" si="1"/>
        <v>44985</v>
      </c>
      <c r="N7" s="54"/>
      <c r="O7" s="67">
        <v>0.4</v>
      </c>
      <c r="P7" s="53"/>
      <c r="Q7" s="53"/>
      <c r="R7" s="54" t="s">
        <v>77</v>
      </c>
      <c r="S7" s="53" t="s">
        <v>78</v>
      </c>
      <c r="T7" s="54"/>
      <c r="U7" s="53" t="s">
        <v>79</v>
      </c>
      <c r="V7" s="64"/>
      <c r="W7" s="79"/>
    </row>
    <row r="8" s="43" customFormat="1" ht="25.05" customHeight="1" spans="1:23">
      <c r="A8" s="52">
        <v>6</v>
      </c>
      <c r="B8" s="24" t="s">
        <v>80</v>
      </c>
      <c r="C8" s="53"/>
      <c r="D8" s="53" t="s">
        <v>81</v>
      </c>
      <c r="E8" s="53" t="s">
        <v>82</v>
      </c>
      <c r="F8" s="54"/>
      <c r="G8" s="54"/>
      <c r="H8" s="54"/>
      <c r="I8" s="64" t="s">
        <v>83</v>
      </c>
      <c r="J8" s="64" t="str">
        <f t="shared" si="0"/>
        <v>调试第5周</v>
      </c>
      <c r="K8" s="65">
        <f t="shared" si="2"/>
        <v>44986</v>
      </c>
      <c r="L8" s="66">
        <v>7</v>
      </c>
      <c r="M8" s="65">
        <f t="shared" si="1"/>
        <v>44992</v>
      </c>
      <c r="N8" s="54"/>
      <c r="O8" s="67">
        <v>0.5</v>
      </c>
      <c r="P8" s="53"/>
      <c r="Q8" s="53"/>
      <c r="R8" s="54" t="s">
        <v>84</v>
      </c>
      <c r="S8" s="24" t="s">
        <v>85</v>
      </c>
      <c r="T8" s="55"/>
      <c r="U8" s="53" t="s">
        <v>86</v>
      </c>
      <c r="V8" s="64"/>
      <c r="W8" s="79"/>
    </row>
    <row r="9" s="43" customFormat="1" ht="25.05" customHeight="1" spans="1:23">
      <c r="A9" s="52">
        <v>7</v>
      </c>
      <c r="B9" s="24"/>
      <c r="C9" s="53"/>
      <c r="D9" s="54"/>
      <c r="E9" s="53" t="s">
        <v>87</v>
      </c>
      <c r="F9" s="54"/>
      <c r="G9" s="54"/>
      <c r="H9" s="54"/>
      <c r="I9" s="64" t="s">
        <v>88</v>
      </c>
      <c r="J9" s="64" t="str">
        <f t="shared" si="0"/>
        <v>调试第6周</v>
      </c>
      <c r="K9" s="65">
        <f t="shared" si="2"/>
        <v>44993</v>
      </c>
      <c r="L9" s="66">
        <v>7</v>
      </c>
      <c r="M9" s="65">
        <f t="shared" si="1"/>
        <v>44999</v>
      </c>
      <c r="N9" s="53"/>
      <c r="O9" s="67">
        <v>0.6</v>
      </c>
      <c r="P9" s="53"/>
      <c r="Q9" s="53"/>
      <c r="R9" s="54" t="s">
        <v>89</v>
      </c>
      <c r="S9" s="24" t="s">
        <v>90</v>
      </c>
      <c r="T9" s="55"/>
      <c r="U9" s="54"/>
      <c r="V9" s="64"/>
      <c r="W9" s="79"/>
    </row>
    <row r="10" s="43" customFormat="1" ht="25.05" customHeight="1" spans="1:23">
      <c r="A10" s="52">
        <v>8</v>
      </c>
      <c r="B10" s="24"/>
      <c r="C10" s="53"/>
      <c r="D10" s="54"/>
      <c r="E10" s="43" t="s">
        <v>22</v>
      </c>
      <c r="F10" s="54"/>
      <c r="G10" s="54"/>
      <c r="H10" s="54"/>
      <c r="I10" s="64" t="s">
        <v>91</v>
      </c>
      <c r="J10" s="64" t="str">
        <f t="shared" si="0"/>
        <v>调试第7周</v>
      </c>
      <c r="K10" s="65">
        <f t="shared" si="2"/>
        <v>45000</v>
      </c>
      <c r="L10" s="66">
        <v>7</v>
      </c>
      <c r="M10" s="65">
        <f t="shared" si="1"/>
        <v>45006</v>
      </c>
      <c r="N10" s="53"/>
      <c r="O10" s="67">
        <v>0.7</v>
      </c>
      <c r="P10" s="53"/>
      <c r="Q10" s="53"/>
      <c r="R10" s="54" t="s">
        <v>92</v>
      </c>
      <c r="S10" s="53" t="s">
        <v>93</v>
      </c>
      <c r="T10" s="53"/>
      <c r="U10" s="54"/>
      <c r="V10" s="64"/>
      <c r="W10" s="79"/>
    </row>
    <row r="11" s="43" customFormat="1" ht="25.05" customHeight="1" spans="1:23">
      <c r="A11" s="52">
        <v>9</v>
      </c>
      <c r="B11" s="24"/>
      <c r="C11" s="53"/>
      <c r="D11" s="54"/>
      <c r="E11" s="54" t="s">
        <v>94</v>
      </c>
      <c r="F11" s="54"/>
      <c r="G11" s="54"/>
      <c r="H11" s="54"/>
      <c r="I11" s="64" t="s">
        <v>95</v>
      </c>
      <c r="J11" s="64" t="str">
        <f t="shared" si="0"/>
        <v>调试第8周</v>
      </c>
      <c r="K11" s="65">
        <f t="shared" si="2"/>
        <v>45007</v>
      </c>
      <c r="L11" s="66">
        <v>7</v>
      </c>
      <c r="M11" s="65">
        <f t="shared" si="1"/>
        <v>45013</v>
      </c>
      <c r="N11" s="53"/>
      <c r="O11" s="67">
        <v>0.8</v>
      </c>
      <c r="P11" s="53"/>
      <c r="Q11" s="53"/>
      <c r="R11" s="54" t="s">
        <v>96</v>
      </c>
      <c r="S11" s="53" t="s">
        <v>97</v>
      </c>
      <c r="T11" s="53"/>
      <c r="U11" s="54"/>
      <c r="V11" s="64"/>
      <c r="W11" s="79"/>
    </row>
    <row r="12" s="43" customFormat="1" ht="25.05" customHeight="1" spans="1:23">
      <c r="A12" s="52">
        <v>10</v>
      </c>
      <c r="B12" s="24"/>
      <c r="C12" s="53"/>
      <c r="D12" s="54"/>
      <c r="E12" s="54"/>
      <c r="F12" s="54"/>
      <c r="G12" s="54"/>
      <c r="H12" s="54"/>
      <c r="I12" s="64" t="s">
        <v>98</v>
      </c>
      <c r="J12" s="64" t="str">
        <f t="shared" si="0"/>
        <v>调试第9周</v>
      </c>
      <c r="K12" s="65">
        <f t="shared" si="2"/>
        <v>45014</v>
      </c>
      <c r="L12" s="66">
        <v>7</v>
      </c>
      <c r="M12" s="65">
        <f t="shared" si="1"/>
        <v>45020</v>
      </c>
      <c r="N12" s="53"/>
      <c r="O12" s="67">
        <v>0.9</v>
      </c>
      <c r="P12" s="53"/>
      <c r="Q12" s="53"/>
      <c r="R12" s="54" t="s">
        <v>99</v>
      </c>
      <c r="S12" s="54"/>
      <c r="T12" s="54"/>
      <c r="U12" s="54"/>
      <c r="V12" s="64"/>
      <c r="W12" s="79"/>
    </row>
    <row r="13" s="43" customFormat="1" ht="25.05" customHeight="1" spans="1:23">
      <c r="A13" s="52">
        <v>11</v>
      </c>
      <c r="B13" s="55"/>
      <c r="C13" s="53"/>
      <c r="D13" s="54"/>
      <c r="E13" s="54"/>
      <c r="F13" s="56"/>
      <c r="G13" s="56"/>
      <c r="H13" s="56"/>
      <c r="I13" s="64" t="s">
        <v>100</v>
      </c>
      <c r="J13" s="64" t="str">
        <f t="shared" si="0"/>
        <v>调试第10周</v>
      </c>
      <c r="K13" s="65">
        <f t="shared" si="2"/>
        <v>45021</v>
      </c>
      <c r="L13" s="66">
        <v>7</v>
      </c>
      <c r="M13" s="65">
        <f t="shared" si="1"/>
        <v>45027</v>
      </c>
      <c r="N13" s="54"/>
      <c r="O13" s="67">
        <v>1</v>
      </c>
      <c r="P13" s="53"/>
      <c r="Q13" s="53"/>
      <c r="R13" s="54" t="s">
        <v>101</v>
      </c>
      <c r="S13" s="54"/>
      <c r="T13" s="54"/>
      <c r="U13" s="56"/>
      <c r="V13" s="64"/>
      <c r="W13" s="79"/>
    </row>
    <row r="14" s="43" customFormat="1" ht="25.05" customHeight="1" spans="1:23">
      <c r="A14" s="52">
        <v>12</v>
      </c>
      <c r="B14" s="55"/>
      <c r="C14" s="53"/>
      <c r="D14" s="54"/>
      <c r="E14" s="54"/>
      <c r="F14" s="54"/>
      <c r="G14" s="54"/>
      <c r="H14" s="54"/>
      <c r="I14" s="64" t="s">
        <v>102</v>
      </c>
      <c r="J14" s="64" t="str">
        <f t="shared" si="0"/>
        <v>调试第11周</v>
      </c>
      <c r="K14" s="65">
        <f t="shared" si="2"/>
        <v>45028</v>
      </c>
      <c r="L14" s="66">
        <v>7</v>
      </c>
      <c r="M14" s="65">
        <f t="shared" si="1"/>
        <v>45034</v>
      </c>
      <c r="N14" s="54"/>
      <c r="O14" s="68"/>
      <c r="P14" s="53"/>
      <c r="Q14" s="53"/>
      <c r="R14" s="54" t="s">
        <v>103</v>
      </c>
      <c r="S14" s="54"/>
      <c r="T14" s="54"/>
      <c r="U14" s="54"/>
      <c r="V14" s="64"/>
      <c r="W14" s="79"/>
    </row>
    <row r="15" s="43" customFormat="1" ht="25.05" customHeight="1" spans="1:23">
      <c r="A15" s="52">
        <v>13</v>
      </c>
      <c r="B15" s="55"/>
      <c r="C15" s="53"/>
      <c r="D15" s="54"/>
      <c r="E15" s="54"/>
      <c r="F15" s="54"/>
      <c r="G15" s="54"/>
      <c r="H15" s="54"/>
      <c r="I15" s="64" t="s">
        <v>104</v>
      </c>
      <c r="J15" s="64" t="str">
        <f t="shared" si="0"/>
        <v>调试第12周</v>
      </c>
      <c r="K15" s="65">
        <f t="shared" si="2"/>
        <v>45035</v>
      </c>
      <c r="L15" s="66">
        <v>7</v>
      </c>
      <c r="M15" s="65">
        <f t="shared" si="1"/>
        <v>45041</v>
      </c>
      <c r="N15" s="54"/>
      <c r="O15" s="68"/>
      <c r="P15" s="53"/>
      <c r="Q15" s="53"/>
      <c r="R15" s="54" t="s">
        <v>105</v>
      </c>
      <c r="S15" s="54"/>
      <c r="T15" s="54"/>
      <c r="U15" s="54"/>
      <c r="V15" s="64"/>
      <c r="W15" s="79"/>
    </row>
    <row r="16" s="43" customFormat="1" ht="25.05" customHeight="1" spans="1:23">
      <c r="A16" s="52">
        <v>14</v>
      </c>
      <c r="B16" s="55"/>
      <c r="C16" s="53"/>
      <c r="D16" s="54"/>
      <c r="E16" s="54"/>
      <c r="F16" s="54"/>
      <c r="G16" s="54"/>
      <c r="H16" s="54"/>
      <c r="I16" s="64" t="s">
        <v>106</v>
      </c>
      <c r="J16" s="64" t="str">
        <f t="shared" si="0"/>
        <v>调试第13周</v>
      </c>
      <c r="K16" s="65">
        <f t="shared" si="2"/>
        <v>45042</v>
      </c>
      <c r="L16" s="66">
        <v>7</v>
      </c>
      <c r="M16" s="65">
        <f t="shared" si="1"/>
        <v>45048</v>
      </c>
      <c r="N16" s="54"/>
      <c r="O16" s="68"/>
      <c r="P16" s="53"/>
      <c r="Q16" s="53"/>
      <c r="R16" s="54" t="s">
        <v>107</v>
      </c>
      <c r="S16" s="54"/>
      <c r="T16" s="54"/>
      <c r="U16" s="54"/>
      <c r="V16" s="64"/>
      <c r="W16" s="79"/>
    </row>
    <row r="17" s="43" customFormat="1" ht="25.05" customHeight="1" spans="1:23">
      <c r="A17" s="52">
        <v>15</v>
      </c>
      <c r="B17" s="55"/>
      <c r="C17" s="53"/>
      <c r="D17" s="57"/>
      <c r="E17" s="57"/>
      <c r="F17" s="57"/>
      <c r="G17" s="57"/>
      <c r="H17" s="57"/>
      <c r="I17" s="64" t="s">
        <v>108</v>
      </c>
      <c r="J17" s="64" t="str">
        <f t="shared" si="0"/>
        <v>调试第14周</v>
      </c>
      <c r="K17" s="65">
        <f t="shared" si="2"/>
        <v>45049</v>
      </c>
      <c r="L17" s="66">
        <v>7</v>
      </c>
      <c r="M17" s="65">
        <f t="shared" si="1"/>
        <v>45055</v>
      </c>
      <c r="N17" s="57"/>
      <c r="O17" s="69"/>
      <c r="P17" s="53"/>
      <c r="Q17" s="53"/>
      <c r="R17" s="57" t="s">
        <v>109</v>
      </c>
      <c r="S17" s="57"/>
      <c r="T17" s="57"/>
      <c r="U17" s="57"/>
      <c r="V17" s="64"/>
      <c r="W17" s="80"/>
    </row>
    <row r="18" s="43" customFormat="1" ht="25.05" customHeight="1" spans="1:23">
      <c r="A18" s="52">
        <v>16</v>
      </c>
      <c r="B18" s="55"/>
      <c r="C18" s="53"/>
      <c r="D18" s="57"/>
      <c r="E18" s="57"/>
      <c r="F18" s="57"/>
      <c r="G18" s="57"/>
      <c r="H18" s="57"/>
      <c r="I18" s="64" t="s">
        <v>110</v>
      </c>
      <c r="J18" s="64" t="str">
        <f t="shared" si="0"/>
        <v>调试第15周</v>
      </c>
      <c r="K18" s="65">
        <f t="shared" si="2"/>
        <v>45056</v>
      </c>
      <c r="L18" s="66">
        <v>7</v>
      </c>
      <c r="M18" s="65">
        <f t="shared" si="1"/>
        <v>45062</v>
      </c>
      <c r="N18" s="57"/>
      <c r="O18" s="69"/>
      <c r="P18" s="53"/>
      <c r="Q18" s="53"/>
      <c r="R18" s="57" t="s">
        <v>111</v>
      </c>
      <c r="S18" s="57"/>
      <c r="T18" s="57"/>
      <c r="U18" s="57"/>
      <c r="V18" s="64"/>
      <c r="W18" s="80"/>
    </row>
    <row r="19" s="43" customFormat="1" ht="25.05" customHeight="1" spans="1:23">
      <c r="A19" s="52">
        <v>17</v>
      </c>
      <c r="B19" s="55"/>
      <c r="C19" s="53"/>
      <c r="D19" s="57"/>
      <c r="E19" s="58"/>
      <c r="F19" s="58"/>
      <c r="G19" s="58"/>
      <c r="H19" s="58"/>
      <c r="I19" s="64" t="s">
        <v>112</v>
      </c>
      <c r="J19" s="64" t="str">
        <f t="shared" si="0"/>
        <v>调试第16周</v>
      </c>
      <c r="K19" s="65">
        <f t="shared" ref="K19:K25" si="3">IF(L19="","",M18)+1</f>
        <v>45063</v>
      </c>
      <c r="L19" s="66">
        <v>7</v>
      </c>
      <c r="M19" s="65">
        <f t="shared" ref="M19:M25" si="4">IF(L19="","",K19+L19)-1</f>
        <v>45069</v>
      </c>
      <c r="N19" s="58"/>
      <c r="O19" s="70"/>
      <c r="P19" s="53"/>
      <c r="Q19" s="53"/>
      <c r="R19" s="57" t="s">
        <v>113</v>
      </c>
      <c r="S19" s="58"/>
      <c r="T19" s="58"/>
      <c r="U19" s="58"/>
      <c r="V19" s="64"/>
      <c r="W19" s="80"/>
    </row>
    <row r="20" s="43" customFormat="1" ht="25.05" customHeight="1" spans="1:23">
      <c r="A20" s="52">
        <v>18</v>
      </c>
      <c r="B20" s="55"/>
      <c r="C20" s="53"/>
      <c r="D20" s="57"/>
      <c r="E20" s="58"/>
      <c r="F20" s="58"/>
      <c r="G20" s="58"/>
      <c r="H20" s="58"/>
      <c r="I20" s="64" t="s">
        <v>114</v>
      </c>
      <c r="J20" s="64" t="str">
        <f t="shared" si="0"/>
        <v>调试第17周</v>
      </c>
      <c r="K20" s="65">
        <f t="shared" si="3"/>
        <v>45070</v>
      </c>
      <c r="L20" s="66">
        <v>7</v>
      </c>
      <c r="M20" s="65">
        <f t="shared" si="4"/>
        <v>45076</v>
      </c>
      <c r="N20" s="58"/>
      <c r="O20" s="70"/>
      <c r="P20" s="53"/>
      <c r="Q20" s="53"/>
      <c r="R20" s="57" t="s">
        <v>115</v>
      </c>
      <c r="S20" s="58"/>
      <c r="T20" s="58"/>
      <c r="U20" s="58"/>
      <c r="V20" s="64"/>
      <c r="W20" s="80"/>
    </row>
    <row r="21" s="43" customFormat="1" ht="25.05" customHeight="1" spans="1:23">
      <c r="A21" s="52">
        <v>19</v>
      </c>
      <c r="B21" s="55"/>
      <c r="C21" s="53"/>
      <c r="D21" s="57"/>
      <c r="E21" s="57"/>
      <c r="F21" s="57"/>
      <c r="G21" s="57"/>
      <c r="H21" s="57"/>
      <c r="I21" s="64" t="s">
        <v>116</v>
      </c>
      <c r="J21" s="64" t="str">
        <f t="shared" si="0"/>
        <v>调试第18周</v>
      </c>
      <c r="K21" s="65">
        <f t="shared" si="3"/>
        <v>45077</v>
      </c>
      <c r="L21" s="66">
        <v>7</v>
      </c>
      <c r="M21" s="65">
        <f t="shared" si="4"/>
        <v>45083</v>
      </c>
      <c r="N21" s="57"/>
      <c r="O21" s="69"/>
      <c r="P21" s="53"/>
      <c r="Q21" s="53"/>
      <c r="R21" s="57" t="s">
        <v>117</v>
      </c>
      <c r="S21" s="57"/>
      <c r="T21" s="57"/>
      <c r="U21" s="57"/>
      <c r="V21" s="64"/>
      <c r="W21" s="80"/>
    </row>
    <row r="22" s="43" customFormat="1" ht="25.05" customHeight="1" spans="1:23">
      <c r="A22" s="52">
        <v>20</v>
      </c>
      <c r="B22" s="55"/>
      <c r="C22" s="53"/>
      <c r="D22" s="55"/>
      <c r="E22" s="55"/>
      <c r="F22" s="55"/>
      <c r="G22" s="55"/>
      <c r="H22" s="55"/>
      <c r="I22" s="64" t="s">
        <v>118</v>
      </c>
      <c r="J22" s="64" t="str">
        <f t="shared" si="0"/>
        <v>调试第19周</v>
      </c>
      <c r="K22" s="65">
        <f t="shared" si="3"/>
        <v>45084</v>
      </c>
      <c r="L22" s="66">
        <v>7</v>
      </c>
      <c r="M22" s="65">
        <f t="shared" si="4"/>
        <v>45090</v>
      </c>
      <c r="N22" s="55"/>
      <c r="O22" s="71"/>
      <c r="P22" s="53"/>
      <c r="Q22" s="53"/>
      <c r="R22" s="65"/>
      <c r="S22" s="55"/>
      <c r="T22" s="55"/>
      <c r="U22" s="55"/>
      <c r="V22" s="64"/>
      <c r="W22" s="81"/>
    </row>
    <row r="23" s="43" customFormat="1" ht="25.05" customHeight="1" spans="1:23">
      <c r="A23" s="52">
        <v>21</v>
      </c>
      <c r="B23" s="55"/>
      <c r="C23" s="53"/>
      <c r="D23" s="55"/>
      <c r="E23" s="55"/>
      <c r="F23" s="55"/>
      <c r="G23" s="55"/>
      <c r="H23" s="55"/>
      <c r="I23" s="64" t="s">
        <v>119</v>
      </c>
      <c r="J23" s="64" t="str">
        <f t="shared" si="0"/>
        <v>调试第20周</v>
      </c>
      <c r="K23" s="65">
        <f t="shared" si="3"/>
        <v>45091</v>
      </c>
      <c r="L23" s="66">
        <v>7</v>
      </c>
      <c r="M23" s="65">
        <f t="shared" si="4"/>
        <v>45097</v>
      </c>
      <c r="N23" s="55"/>
      <c r="O23" s="71"/>
      <c r="P23" s="53"/>
      <c r="Q23" s="53"/>
      <c r="R23" s="65"/>
      <c r="S23" s="55"/>
      <c r="T23" s="55"/>
      <c r="U23" s="55"/>
      <c r="V23" s="64"/>
      <c r="W23" s="81"/>
    </row>
    <row r="24" s="43" customFormat="1" ht="25.05" customHeight="1" spans="1:23">
      <c r="A24" s="52">
        <v>22</v>
      </c>
      <c r="B24" s="55"/>
      <c r="C24" s="53"/>
      <c r="D24" s="55"/>
      <c r="E24" s="55"/>
      <c r="F24" s="55"/>
      <c r="G24" s="55"/>
      <c r="H24" s="55"/>
      <c r="I24" s="64" t="s">
        <v>120</v>
      </c>
      <c r="J24" s="64" t="str">
        <f t="shared" si="0"/>
        <v>调试第21周</v>
      </c>
      <c r="K24" s="65">
        <f t="shared" si="3"/>
        <v>45098</v>
      </c>
      <c r="L24" s="66">
        <v>7</v>
      </c>
      <c r="M24" s="65">
        <f t="shared" si="4"/>
        <v>45104</v>
      </c>
      <c r="N24" s="55"/>
      <c r="O24" s="71"/>
      <c r="P24" s="53"/>
      <c r="Q24" s="53"/>
      <c r="R24" s="65"/>
      <c r="S24" s="55"/>
      <c r="T24" s="55"/>
      <c r="U24" s="55"/>
      <c r="V24" s="64"/>
      <c r="W24" s="81"/>
    </row>
    <row r="25" s="43" customFormat="1" ht="25.05" customHeight="1" spans="1:23">
      <c r="A25" s="59">
        <v>23</v>
      </c>
      <c r="B25" s="60"/>
      <c r="C25" s="61"/>
      <c r="D25" s="60"/>
      <c r="E25" s="60"/>
      <c r="F25" s="60"/>
      <c r="G25" s="60"/>
      <c r="H25" s="60"/>
      <c r="I25" s="72" t="s">
        <v>121</v>
      </c>
      <c r="J25" s="72" t="str">
        <f t="shared" si="0"/>
        <v>调试第22周</v>
      </c>
      <c r="K25" s="73">
        <f t="shared" si="3"/>
        <v>45105</v>
      </c>
      <c r="L25" s="74">
        <v>7</v>
      </c>
      <c r="M25" s="73">
        <f t="shared" si="4"/>
        <v>45111</v>
      </c>
      <c r="N25" s="60"/>
      <c r="O25" s="75"/>
      <c r="P25" s="61"/>
      <c r="Q25" s="61"/>
      <c r="R25" s="73"/>
      <c r="S25" s="60"/>
      <c r="T25" s="60"/>
      <c r="U25" s="60"/>
      <c r="V25" s="72"/>
      <c r="W25" s="82"/>
    </row>
  </sheetData>
  <mergeCells count="7">
    <mergeCell ref="C1:H1"/>
    <mergeCell ref="I1:N1"/>
    <mergeCell ref="O1:R1"/>
    <mergeCell ref="S1:U1"/>
    <mergeCell ref="V1:W1"/>
    <mergeCell ref="I2:J2"/>
    <mergeCell ref="A1:A2"/>
  </mergeCells>
  <conditionalFormatting sqref="D21">
    <cfRule type="expression" dxfId="0" priority="13">
      <formula>$L21="离职"</formula>
    </cfRule>
  </conditionalFormatting>
  <conditionalFormatting sqref="E21">
    <cfRule type="expression" dxfId="0" priority="12">
      <formula>$L21="离职"</formula>
    </cfRule>
  </conditionalFormatting>
  <conditionalFormatting sqref="F21:H21">
    <cfRule type="expression" dxfId="0" priority="11">
      <formula>$L21="离职"</formula>
    </cfRule>
  </conditionalFormatting>
  <conditionalFormatting sqref="N21:O21">
    <cfRule type="expression" dxfId="0" priority="5">
      <formula>$L21="离职"</formula>
    </cfRule>
  </conditionalFormatting>
  <conditionalFormatting sqref="R21">
    <cfRule type="expression" dxfId="0" priority="2">
      <formula>$AC21="离职"</formula>
    </cfRule>
  </conditionalFormatting>
  <conditionalFormatting sqref="S21:T21">
    <cfRule type="expression" dxfId="0" priority="4">
      <formula>$L21="离职"</formula>
    </cfRule>
  </conditionalFormatting>
  <conditionalFormatting sqref="U21">
    <cfRule type="expression" dxfId="0" priority="3">
      <formula>$L21="离职"</formula>
    </cfRule>
  </conditionalFormatting>
  <conditionalFormatting sqref="W21">
    <cfRule type="expression" dxfId="0" priority="1">
      <formula>$AC21="离职"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"/>
  <sheetViews>
    <sheetView tabSelected="1" zoomScale="85" zoomScaleNormal="85" zoomScaleSheetLayoutView="55" workbookViewId="0">
      <selection activeCell="Q16" sqref="Q16"/>
    </sheetView>
  </sheetViews>
  <sheetFormatPr defaultColWidth="9" defaultRowHeight="13.8"/>
  <cols>
    <col min="1" max="1" width="6.77777777777778" style="7" customWidth="1"/>
    <col min="2" max="2" width="10.7777777777778" style="8" customWidth="1"/>
    <col min="3" max="3" width="16.5925925925926" style="8" customWidth="1"/>
    <col min="4" max="8" width="10.7777777777778" style="8" customWidth="1"/>
    <col min="9" max="9" width="12.7777777777778" style="8" customWidth="1"/>
    <col min="10" max="11" width="10.7777777777778" style="8" customWidth="1"/>
    <col min="12" max="12" width="12.7777777777778" style="8" customWidth="1"/>
    <col min="13" max="14" width="22.7777777777778" style="8" customWidth="1"/>
    <col min="15" max="15" width="12.7777777777778" style="8" customWidth="1"/>
    <col min="16" max="16" width="22.7777777777778" style="8" customWidth="1"/>
    <col min="17" max="17" width="12.7777777777778" style="8" customWidth="1"/>
    <col min="18" max="16384" width="9" style="8"/>
  </cols>
  <sheetData>
    <row r="1" s="1" customFormat="1" ht="34.95" customHeight="1" spans="1:17">
      <c r="A1" s="9" t="s">
        <v>122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="2" customFormat="1" ht="25.05" customHeight="1" spans="1:17">
      <c r="A2" s="10" t="s">
        <v>123</v>
      </c>
      <c r="B2" s="11"/>
      <c r="C2" s="11" t="s">
        <v>124</v>
      </c>
      <c r="D2" s="11"/>
      <c r="E2" s="12" t="s">
        <v>125</v>
      </c>
      <c r="F2" s="12"/>
      <c r="G2" s="13" t="s">
        <v>126</v>
      </c>
      <c r="H2" s="14"/>
      <c r="I2" s="14"/>
      <c r="J2" s="14"/>
      <c r="K2" s="14"/>
      <c r="L2" s="14"/>
      <c r="M2" s="32" t="s">
        <v>127</v>
      </c>
      <c r="N2" s="13" t="s">
        <v>128</v>
      </c>
      <c r="O2" s="32" t="s">
        <v>129</v>
      </c>
      <c r="P2" s="13" t="s">
        <v>130</v>
      </c>
      <c r="Q2" s="37" t="s">
        <v>129</v>
      </c>
    </row>
    <row r="3" s="2" customFormat="1" ht="25.05" customHeight="1" spans="1:17">
      <c r="A3" s="15" t="s">
        <v>131</v>
      </c>
      <c r="B3" s="16"/>
      <c r="C3" s="17" t="s">
        <v>132</v>
      </c>
      <c r="D3" s="17"/>
      <c r="E3" s="18" t="s">
        <v>133</v>
      </c>
      <c r="F3" s="18"/>
      <c r="G3" s="18" t="s">
        <v>134</v>
      </c>
      <c r="H3" s="18"/>
      <c r="I3" s="18"/>
      <c r="J3" s="18"/>
      <c r="K3" s="18"/>
      <c r="L3" s="18"/>
      <c r="M3" s="33"/>
      <c r="N3" s="18" t="s">
        <v>135</v>
      </c>
      <c r="O3" s="33" t="s">
        <v>129</v>
      </c>
      <c r="P3" s="18"/>
      <c r="Q3" s="38"/>
    </row>
    <row r="4" s="3" customFormat="1" ht="25.05" customHeight="1" spans="1:17">
      <c r="A4" s="19" t="s">
        <v>136</v>
      </c>
      <c r="B4" s="20" t="s">
        <v>137</v>
      </c>
      <c r="C4" s="20"/>
      <c r="D4" s="20"/>
      <c r="E4" s="20" t="s">
        <v>138</v>
      </c>
      <c r="F4" s="20"/>
      <c r="G4" s="20"/>
      <c r="H4" s="20"/>
      <c r="I4" s="20"/>
      <c r="J4" s="20"/>
      <c r="K4" s="20"/>
      <c r="L4" s="20"/>
      <c r="M4" s="20"/>
      <c r="N4" s="20"/>
      <c r="O4" s="20" t="s">
        <v>5</v>
      </c>
      <c r="P4" s="20"/>
      <c r="Q4" s="39"/>
    </row>
    <row r="5" s="4" customFormat="1" ht="25.05" customHeight="1" spans="1:17">
      <c r="A5" s="21"/>
      <c r="B5" s="22" t="s">
        <v>1</v>
      </c>
      <c r="C5" s="22" t="s">
        <v>2</v>
      </c>
      <c r="D5" s="22" t="s">
        <v>139</v>
      </c>
      <c r="E5" s="22" t="s">
        <v>140</v>
      </c>
      <c r="F5" s="22" t="s">
        <v>141</v>
      </c>
      <c r="G5" s="22" t="s">
        <v>8</v>
      </c>
      <c r="H5" s="22" t="s">
        <v>10</v>
      </c>
      <c r="I5" s="22" t="s">
        <v>142</v>
      </c>
      <c r="J5" s="34" t="s">
        <v>11</v>
      </c>
      <c r="K5" s="22" t="s">
        <v>12</v>
      </c>
      <c r="L5" s="22" t="s">
        <v>143</v>
      </c>
      <c r="M5" s="22" t="s">
        <v>144</v>
      </c>
      <c r="N5" s="34" t="s">
        <v>145</v>
      </c>
      <c r="O5" s="22" t="s">
        <v>15</v>
      </c>
      <c r="P5" s="34" t="s">
        <v>146</v>
      </c>
      <c r="Q5" s="40" t="s">
        <v>17</v>
      </c>
    </row>
    <row r="6" s="5" customFormat="1" ht="25.05" customHeight="1" spans="1:17">
      <c r="A6" s="23">
        <v>1.1</v>
      </c>
      <c r="B6" s="24" t="s">
        <v>19</v>
      </c>
      <c r="C6" s="24" t="s">
        <v>20</v>
      </c>
      <c r="D6" s="24" t="s">
        <v>129</v>
      </c>
      <c r="E6" s="24" t="s">
        <v>147</v>
      </c>
      <c r="F6" s="24" t="s">
        <v>148</v>
      </c>
      <c r="G6" s="25">
        <f>IFERROR(VLOOKUP($E6,参数表!$J$3:$N$25,2,0),"暂无记录")</f>
        <v>44958</v>
      </c>
      <c r="H6" s="25">
        <f>IFERROR(VLOOKUP($F6,参数表!$J$3:$N$25,4,0),"暂无记录")</f>
        <v>44978</v>
      </c>
      <c r="I6" s="24">
        <f>IF(H6-G6&lt;0,"请检查工期",H6-G6+1)</f>
        <v>21</v>
      </c>
      <c r="J6" s="35">
        <v>1</v>
      </c>
      <c r="K6" s="24" t="str">
        <f>IF(J6=1,参数表!$P$3,IF(J6=0,参数表!$P$5,参数表!$P$4))</f>
        <v>已完成</v>
      </c>
      <c r="L6" s="24" t="str">
        <f ca="1">IF(K6="已完成","",IF((H6-TODAY())&gt;参数表!$V$3,"",IF(H6="","",IF(TODAY()&gt;H6,参数表!$Q$4,参数表!$Q$3))))</f>
        <v/>
      </c>
      <c r="M6" s="24" t="str">
        <f ca="1">IF(K6="已完成","",IF((H6-TODAY())&gt;参数表!$V$3,"",IF(H6="","",IF(TODAY()&gt;H6,"进度已落后"&amp;(TODAY()-H6)&amp;"天","还有"&amp;(H6-TODAY())&amp;"天，进度将落后"))))</f>
        <v/>
      </c>
      <c r="N6" s="24" t="s">
        <v>149</v>
      </c>
      <c r="O6" s="24" t="s">
        <v>58</v>
      </c>
      <c r="P6" s="36"/>
      <c r="Q6" s="41" t="s">
        <v>72</v>
      </c>
    </row>
    <row r="7" s="5" customFormat="1" ht="25.05" customHeight="1" spans="1:17">
      <c r="A7" s="23">
        <v>1.2</v>
      </c>
      <c r="B7" s="24"/>
      <c r="C7" s="24" t="s">
        <v>34</v>
      </c>
      <c r="D7" s="24" t="s">
        <v>129</v>
      </c>
      <c r="E7" s="24" t="s">
        <v>148</v>
      </c>
      <c r="F7" s="24" t="s">
        <v>150</v>
      </c>
      <c r="G7" s="25">
        <f>IFERROR(VLOOKUP($E7,参数表!$J$3:$N$25,2,0),"暂无记录")</f>
        <v>44972</v>
      </c>
      <c r="H7" s="25">
        <f>IFERROR(VLOOKUP($F7,参数表!$J$3:$N$25,4,0),"暂无记录")</f>
        <v>45013</v>
      </c>
      <c r="I7" s="24">
        <f>IF(H7-G7&lt;0,"请检查工期",H7-G7+1)</f>
        <v>42</v>
      </c>
      <c r="J7" s="35">
        <v>1</v>
      </c>
      <c r="K7" s="24" t="str">
        <f>IF(J7=1,参数表!$P$3,IF(J7=0,参数表!$P$5,参数表!$P$4))</f>
        <v>已完成</v>
      </c>
      <c r="L7" s="24" t="str">
        <f ca="1">IF(K7="已完成","",IF((H7-TODAY())&gt;参数表!$V$3,"",IF(H7="","",IF(TODAY()&gt;H7,参数表!$Q$4,参数表!$Q$3))))</f>
        <v/>
      </c>
      <c r="M7" s="24" t="str">
        <f ca="1">IF(K7="已完成","",IF((H7-TODAY())&gt;参数表!$V$3,"",IF(H7="","",IF(TODAY()&gt;H7,"进度已落后"&amp;(TODAY()-H7)&amp;"天","还有"&amp;(H7-TODAY())&amp;"天，进度将落后"))))</f>
        <v/>
      </c>
      <c r="N7" s="24" t="s">
        <v>151</v>
      </c>
      <c r="O7" s="24" t="s">
        <v>58</v>
      </c>
      <c r="P7" s="36"/>
      <c r="Q7" s="41" t="s">
        <v>72</v>
      </c>
    </row>
    <row r="8" s="5" customFormat="1" ht="25.05" customHeight="1" spans="1:17">
      <c r="A8" s="23">
        <v>1.3</v>
      </c>
      <c r="B8" s="24"/>
      <c r="C8" s="24" t="s">
        <v>48</v>
      </c>
      <c r="D8" s="24" t="s">
        <v>129</v>
      </c>
      <c r="E8" s="24" t="s">
        <v>147</v>
      </c>
      <c r="F8" s="24" t="s">
        <v>147</v>
      </c>
      <c r="G8" s="25">
        <f>IFERROR(VLOOKUP($E8,参数表!$J$3:$N$25,2,0),"暂无记录")</f>
        <v>44958</v>
      </c>
      <c r="H8" s="25">
        <f>IFERROR(VLOOKUP($F8,参数表!$J$3:$N$25,4,0),"暂无记录")</f>
        <v>44964</v>
      </c>
      <c r="I8" s="24">
        <f>IF(H8-G8&lt;0,"请检查工期",H8-G8+1)</f>
        <v>7</v>
      </c>
      <c r="J8" s="35">
        <v>1</v>
      </c>
      <c r="K8" s="24" t="str">
        <f>IF(J8=1,参数表!$P$3,IF(J8=0,参数表!$P$5,参数表!$P$4))</f>
        <v>已完成</v>
      </c>
      <c r="L8" s="24" t="str">
        <f ca="1">IF(K8="已完成","",IF((H8-TODAY())&gt;参数表!$V$3,"",IF(H8="","",IF(TODAY()&gt;H8,参数表!$Q$4,参数表!$Q$3))))</f>
        <v/>
      </c>
      <c r="M8" s="24" t="str">
        <f ca="1">IF(K8="已完成","",IF((H8-TODAY())&gt;参数表!$V$3,"",IF(H8="","",IF(TODAY()&gt;H8,"进度已落后"&amp;(TODAY()-H8)&amp;"天","还有"&amp;(H8-TODAY())&amp;"天，进度将落后"))))</f>
        <v/>
      </c>
      <c r="N8" s="24"/>
      <c r="O8" s="24" t="s">
        <v>71</v>
      </c>
      <c r="P8" s="36"/>
      <c r="Q8" s="41" t="s">
        <v>72</v>
      </c>
    </row>
    <row r="9" s="5" customFormat="1" ht="25.05" customHeight="1" spans="1:17">
      <c r="A9" s="23">
        <v>1.4</v>
      </c>
      <c r="B9" s="24"/>
      <c r="C9" s="24" t="s">
        <v>63</v>
      </c>
      <c r="D9" s="24" t="s">
        <v>129</v>
      </c>
      <c r="E9" s="24" t="s">
        <v>147</v>
      </c>
      <c r="F9" s="24" t="s">
        <v>147</v>
      </c>
      <c r="G9" s="25">
        <f>IFERROR(VLOOKUP($E9,参数表!$J$3:$N$25,2,0),"暂无记录")</f>
        <v>44958</v>
      </c>
      <c r="H9" s="25">
        <f>IFERROR(VLOOKUP($F9,参数表!$J$3:$N$25,4,0),"暂无记录")</f>
        <v>44964</v>
      </c>
      <c r="I9" s="24">
        <f>IF(H9-G9&lt;0,"请检查工期",H9-G9+1)</f>
        <v>7</v>
      </c>
      <c r="J9" s="35">
        <v>1</v>
      </c>
      <c r="K9" s="24" t="str">
        <f>IF(J9=1,参数表!$P$3,IF(J9=0,参数表!$P$5,参数表!$P$4))</f>
        <v>已完成</v>
      </c>
      <c r="L9" s="24" t="str">
        <f ca="1">IF(K9="已完成","",IF((H9-TODAY())&gt;参数表!$V$3,"",IF(H9="","",IF(TODAY()&gt;H9,参数表!$Q$4,参数表!$Q$3))))</f>
        <v/>
      </c>
      <c r="M9" s="24" t="str">
        <f ca="1">IF(K9="已完成","",IF((H9-TODAY())&gt;参数表!$V$3,"",IF(H9="","",IF(TODAY()&gt;H9,"进度已落后"&amp;(TODAY()-H9)&amp;"天","还有"&amp;(H9-TODAY())&amp;"天，进度将落后"))))</f>
        <v/>
      </c>
      <c r="N9" s="24"/>
      <c r="O9" s="24" t="s">
        <v>78</v>
      </c>
      <c r="P9" s="36"/>
      <c r="Q9" s="41" t="s">
        <v>72</v>
      </c>
    </row>
    <row r="10" s="5" customFormat="1" ht="25.05" customHeight="1" spans="1:17">
      <c r="A10" s="23"/>
      <c r="B10" s="24"/>
      <c r="C10" s="24"/>
      <c r="D10" s="24"/>
      <c r="E10" s="24"/>
      <c r="F10" s="24"/>
      <c r="G10" s="25"/>
      <c r="H10" s="25"/>
      <c r="I10" s="24"/>
      <c r="J10" s="35"/>
      <c r="K10" s="24"/>
      <c r="L10" s="24"/>
      <c r="M10" s="24"/>
      <c r="N10" s="24"/>
      <c r="O10" s="24"/>
      <c r="P10" s="36"/>
      <c r="Q10" s="41"/>
    </row>
    <row r="11" s="5" customFormat="1" ht="25.05" customHeight="1" spans="1:17">
      <c r="A11" s="23">
        <v>2.1</v>
      </c>
      <c r="B11" s="26" t="s">
        <v>47</v>
      </c>
      <c r="C11" s="24" t="s">
        <v>36</v>
      </c>
      <c r="D11" s="24" t="s">
        <v>129</v>
      </c>
      <c r="E11" s="24" t="s">
        <v>147</v>
      </c>
      <c r="F11" s="24" t="s">
        <v>147</v>
      </c>
      <c r="G11" s="25">
        <f>IFERROR(VLOOKUP($E11,参数表!$J$3:$N$25,2,0),"暂无记录")</f>
        <v>44958</v>
      </c>
      <c r="H11" s="25">
        <f>IFERROR(VLOOKUP($F11,参数表!$J$3:$N$25,4,0),"暂无记录")</f>
        <v>44964</v>
      </c>
      <c r="I11" s="24">
        <f>IF(H11-G11&lt;0,"请检查工期",H11-G11+1)</f>
        <v>7</v>
      </c>
      <c r="J11" s="35">
        <v>1</v>
      </c>
      <c r="K11" s="24" t="str">
        <f>IF(J11=1,参数表!$P$3,IF(J11=0,参数表!$P$5,参数表!$P$4))</f>
        <v>已完成</v>
      </c>
      <c r="L11" s="24" t="str">
        <f ca="1">IF(K11="已完成","",IF((H11-TODAY())&gt;参数表!$V$3,"",IF(H11="","",IF(TODAY()&gt;H11,参数表!$Q$4,参数表!$Q$3))))</f>
        <v/>
      </c>
      <c r="M11" s="24" t="str">
        <f ca="1">IF(K11="已完成","",IF((H11-TODAY())&gt;参数表!$V$3,"",IF(H11="","",IF(TODAY()&gt;H11,"进度已落后"&amp;(TODAY()-H11)&amp;"天","还有"&amp;(H11-TODAY())&amp;"天，进度将落后"))))</f>
        <v/>
      </c>
      <c r="N11" s="24"/>
      <c r="O11" s="24" t="s">
        <v>71</v>
      </c>
      <c r="P11" s="36"/>
      <c r="Q11" s="41" t="s">
        <v>72</v>
      </c>
    </row>
    <row r="12" s="5" customFormat="1" ht="25.05" customHeight="1" spans="1:17">
      <c r="A12" s="23">
        <v>2.2</v>
      </c>
      <c r="B12" s="27"/>
      <c r="C12" s="24" t="s">
        <v>50</v>
      </c>
      <c r="D12" s="24" t="s">
        <v>129</v>
      </c>
      <c r="E12" s="24" t="s">
        <v>147</v>
      </c>
      <c r="F12" s="24" t="s">
        <v>147</v>
      </c>
      <c r="G12" s="25">
        <f>IFERROR(VLOOKUP($E12,参数表!$J$3:$N$25,2,0),"暂无记录")</f>
        <v>44958</v>
      </c>
      <c r="H12" s="25">
        <f>IFERROR(VLOOKUP($F12,参数表!$J$3:$N$25,4,0),"暂无记录")</f>
        <v>44964</v>
      </c>
      <c r="I12" s="24">
        <f t="shared" ref="I12:I23" si="0">IF(H12-G12&lt;0,"请检查工期",H12-G12+1)</f>
        <v>7</v>
      </c>
      <c r="J12" s="35">
        <v>1</v>
      </c>
      <c r="K12" s="24" t="str">
        <f>IF(J12=1,参数表!$P$3,IF(J12=0,参数表!$P$5,参数表!$P$4))</f>
        <v>已完成</v>
      </c>
      <c r="L12" s="24" t="str">
        <f ca="1">IF(K12="已完成","",IF((H12-TODAY())&gt;参数表!$V$3,"",IF(H12="","",IF(TODAY()&gt;H12,参数表!$Q$4,参数表!$Q$3))))</f>
        <v/>
      </c>
      <c r="M12" s="24" t="str">
        <f ca="1">IF(K12="已完成","",IF((H12-TODAY())&gt;参数表!$V$3,"",IF(H12="","",IF(TODAY()&gt;H12,"进度已落后"&amp;(TODAY()-H12)&amp;"天","还有"&amp;(H12-TODAY())&amp;"天，进度将落后"))))</f>
        <v/>
      </c>
      <c r="N12" s="24"/>
      <c r="O12" s="24" t="s">
        <v>71</v>
      </c>
      <c r="P12" s="36"/>
      <c r="Q12" s="41" t="s">
        <v>72</v>
      </c>
    </row>
    <row r="13" s="5" customFormat="1" ht="25.05" customHeight="1" spans="1:17">
      <c r="A13" s="23">
        <v>2.3</v>
      </c>
      <c r="B13" s="27"/>
      <c r="C13" s="24" t="s">
        <v>65</v>
      </c>
      <c r="D13" s="24" t="s">
        <v>129</v>
      </c>
      <c r="E13" s="24" t="s">
        <v>147</v>
      </c>
      <c r="F13" s="24" t="s">
        <v>147</v>
      </c>
      <c r="G13" s="25">
        <f>IFERROR(VLOOKUP($E13,参数表!$J$3:$N$25,2,0),"暂无记录")</f>
        <v>44958</v>
      </c>
      <c r="H13" s="25">
        <f>IFERROR(VLOOKUP($F13,参数表!$J$3:$N$25,4,0),"暂无记录")</f>
        <v>44964</v>
      </c>
      <c r="I13" s="24">
        <f t="shared" si="0"/>
        <v>7</v>
      </c>
      <c r="J13" s="35">
        <v>1</v>
      </c>
      <c r="K13" s="24" t="str">
        <f>IF(J13=1,参数表!$P$3,IF(J13=0,参数表!$P$5,参数表!$P$4))</f>
        <v>已完成</v>
      </c>
      <c r="L13" s="24" t="str">
        <f ca="1">IF(K13="已完成","",IF((H13-TODAY())&gt;参数表!$V$3,"",IF(H13="","",IF(TODAY()&gt;H13,参数表!$Q$4,参数表!$Q$3))))</f>
        <v/>
      </c>
      <c r="M13" s="24" t="str">
        <f ca="1">IF(K13="已完成","",IF((H13-TODAY())&gt;参数表!$V$3,"",IF(H13="","",IF(TODAY()&gt;H13,"进度已落后"&amp;(TODAY()-H13)&amp;"天","还有"&amp;(H13-TODAY())&amp;"天，进度将落后"))))</f>
        <v/>
      </c>
      <c r="N13" s="24"/>
      <c r="O13" s="24" t="s">
        <v>78</v>
      </c>
      <c r="P13" s="36"/>
      <c r="Q13" s="41" t="s">
        <v>72</v>
      </c>
    </row>
    <row r="14" s="5" customFormat="1" ht="25.05" customHeight="1" spans="1:17">
      <c r="A14" s="23">
        <v>2.4</v>
      </c>
      <c r="B14" s="27"/>
      <c r="C14" s="24" t="s">
        <v>74</v>
      </c>
      <c r="D14" s="24" t="s">
        <v>129</v>
      </c>
      <c r="E14" s="24" t="s">
        <v>152</v>
      </c>
      <c r="F14" s="24" t="s">
        <v>153</v>
      </c>
      <c r="G14" s="25">
        <f>IFERROR(VLOOKUP($E14,参数表!$J$3:$N$25,2,0),"暂无记录")</f>
        <v>44979</v>
      </c>
      <c r="H14" s="25">
        <f>IFERROR(VLOOKUP($F14,参数表!$J$3:$N$25,4,0),"暂无记录")</f>
        <v>44999</v>
      </c>
      <c r="I14" s="24">
        <f t="shared" si="0"/>
        <v>21</v>
      </c>
      <c r="J14" s="35">
        <v>1</v>
      </c>
      <c r="K14" s="24" t="str">
        <f>IF(J14=1,参数表!$P$3,IF(J14=0,参数表!$P$5,参数表!$P$4))</f>
        <v>已完成</v>
      </c>
      <c r="L14" s="24" t="str">
        <f ca="1">IF(K14="已完成","",IF((H14-TODAY())&gt;参数表!$V$3,"",IF(H14="","",IF(TODAY()&gt;H14,参数表!$Q$4,参数表!$Q$3))))</f>
        <v/>
      </c>
      <c r="M14" s="24" t="str">
        <f ca="1">IF(K14="已完成","",IF((H14-TODAY())&gt;参数表!$V$3,"",IF(H14="","",IF(TODAY()&gt;H14,"进度已落后"&amp;(TODAY()-H14)&amp;"天","还有"&amp;(H14-TODAY())&amp;"天，进度将落后"))))</f>
        <v/>
      </c>
      <c r="N14" s="24"/>
      <c r="O14" s="24" t="s">
        <v>58</v>
      </c>
      <c r="P14" s="36"/>
      <c r="Q14" s="41" t="s">
        <v>72</v>
      </c>
    </row>
    <row r="15" s="5" customFormat="1" ht="25.05" customHeight="1" spans="1:17">
      <c r="A15" s="23">
        <v>2.5</v>
      </c>
      <c r="B15" s="27"/>
      <c r="C15" s="24" t="s">
        <v>82</v>
      </c>
      <c r="D15" s="24" t="s">
        <v>129</v>
      </c>
      <c r="E15" s="24" t="s">
        <v>152</v>
      </c>
      <c r="F15" s="24" t="s">
        <v>153</v>
      </c>
      <c r="G15" s="25">
        <f>IFERROR(VLOOKUP($E15,参数表!$J$3:$N$25,2,0),"暂无记录")</f>
        <v>44979</v>
      </c>
      <c r="H15" s="25">
        <f>IFERROR(VLOOKUP($F15,参数表!$J$3:$N$25,4,0),"暂无记录")</f>
        <v>44999</v>
      </c>
      <c r="I15" s="24">
        <f t="shared" si="0"/>
        <v>21</v>
      </c>
      <c r="J15" s="35">
        <v>1</v>
      </c>
      <c r="K15" s="24" t="str">
        <f>IF(J15=1,参数表!$P$3,IF(J15=0,参数表!$P$5,参数表!$P$4))</f>
        <v>已完成</v>
      </c>
      <c r="L15" s="24" t="str">
        <f ca="1">IF(K15="已完成","",IF((H15-TODAY())&gt;参数表!$V$3,"",IF(H15="","",IF(TODAY()&gt;H15,参数表!$Q$4,参数表!$Q$3))))</f>
        <v/>
      </c>
      <c r="M15" s="24" t="str">
        <f ca="1">IF(K15="已完成","",IF((H15-TODAY())&gt;参数表!$V$3,"",IF(H15="","",IF(TODAY()&gt;H15,"进度已落后"&amp;(TODAY()-H15)&amp;"天","还有"&amp;(H15-TODAY())&amp;"天，进度将落后"))))</f>
        <v/>
      </c>
      <c r="N15" s="24"/>
      <c r="O15" s="24" t="s">
        <v>97</v>
      </c>
      <c r="P15" s="36"/>
      <c r="Q15" s="41" t="s">
        <v>72</v>
      </c>
    </row>
    <row r="16" s="5" customFormat="1" ht="25.05" customHeight="1" spans="1:17">
      <c r="A16" s="23">
        <v>2.6</v>
      </c>
      <c r="B16" s="27"/>
      <c r="C16" s="24" t="s">
        <v>87</v>
      </c>
      <c r="D16" s="24" t="s">
        <v>129</v>
      </c>
      <c r="E16" s="24" t="s">
        <v>152</v>
      </c>
      <c r="F16" s="24" t="s">
        <v>150</v>
      </c>
      <c r="G16" s="25">
        <f>IFERROR(VLOOKUP($E16,参数表!$J$3:$N$25,2,0),"暂无记录")</f>
        <v>44979</v>
      </c>
      <c r="H16" s="25">
        <f>IFERROR(VLOOKUP($F16,参数表!$J$3:$N$25,4,0),"暂无记录")</f>
        <v>45013</v>
      </c>
      <c r="I16" s="24">
        <f t="shared" si="0"/>
        <v>35</v>
      </c>
      <c r="J16" s="35">
        <v>1</v>
      </c>
      <c r="K16" s="24" t="str">
        <f>IF(J16=1,参数表!$P$3,IF(J16=0,参数表!$P$5,参数表!$P$4))</f>
        <v>已完成</v>
      </c>
      <c r="L16" s="24" t="str">
        <f ca="1">IF(K16="已完成","",IF((H16-TODAY())&gt;参数表!$V$3,"",IF(H16="","",IF(TODAY()&gt;H16,参数表!$Q$4,参数表!$Q$3))))</f>
        <v/>
      </c>
      <c r="M16" s="24" t="str">
        <f ca="1">IF(K16="已完成","",IF((H16-TODAY())&gt;参数表!$V$3,"",IF(H16="","",IF(TODAY()&gt;H16,"进度已落后"&amp;(TODAY()-H16)&amp;"天","还有"&amp;(H16-TODAY())&amp;"天，进度将落后"))))</f>
        <v/>
      </c>
      <c r="N16" s="24" t="s">
        <v>154</v>
      </c>
      <c r="O16" s="24" t="s">
        <v>85</v>
      </c>
      <c r="P16" s="36"/>
      <c r="Q16" s="41" t="s">
        <v>72</v>
      </c>
    </row>
    <row r="17" s="5" customFormat="1" ht="25.05" customHeight="1" spans="1:17">
      <c r="A17" s="23">
        <v>2.7</v>
      </c>
      <c r="B17" s="27"/>
      <c r="C17" s="24" t="s">
        <v>22</v>
      </c>
      <c r="D17" s="24" t="s">
        <v>129</v>
      </c>
      <c r="E17" s="24" t="s">
        <v>150</v>
      </c>
      <c r="F17" s="24" t="s">
        <v>150</v>
      </c>
      <c r="G17" s="25">
        <f>IFERROR(VLOOKUP($E17,参数表!$J$3:$N$25,2,0),"暂无记录")</f>
        <v>45007</v>
      </c>
      <c r="H17" s="25">
        <f>IFERROR(VLOOKUP($F17,参数表!$J$3:$N$25,4,0),"暂无记录")</f>
        <v>45013</v>
      </c>
      <c r="I17" s="24">
        <f t="shared" si="0"/>
        <v>7</v>
      </c>
      <c r="J17" s="35">
        <v>1</v>
      </c>
      <c r="K17" s="24" t="str">
        <f>IF(J17=1,参数表!$P$3,IF(J17=0,参数表!$P$5,参数表!$P$4))</f>
        <v>已完成</v>
      </c>
      <c r="L17" s="24" t="str">
        <f ca="1">IF(K17="已完成","",IF((H17-TODAY())&gt;参数表!$V$3,"",IF(H17="","",IF(TODAY()&gt;H17,参数表!$Q$4,参数表!$Q$3))))</f>
        <v/>
      </c>
      <c r="M17" s="24" t="str">
        <f ca="1">IF(K17="已完成","",IF((H17-TODAY())&gt;参数表!$V$3,"",IF(H17="","",IF(TODAY()&gt;H17,"进度已落后"&amp;(TODAY()-H17)&amp;"天","还有"&amp;(H17-TODAY())&amp;"天，进度将落后"))))</f>
        <v/>
      </c>
      <c r="N17" s="24"/>
      <c r="O17" s="24" t="s">
        <v>97</v>
      </c>
      <c r="P17" s="36"/>
      <c r="Q17" s="41" t="s">
        <v>72</v>
      </c>
    </row>
    <row r="18" s="5" customFormat="1" ht="25.05" customHeight="1" spans="1:17">
      <c r="A18" s="28">
        <v>2.8</v>
      </c>
      <c r="B18" s="29"/>
      <c r="C18" s="24" t="s">
        <v>155</v>
      </c>
      <c r="D18" s="24" t="s">
        <v>129</v>
      </c>
      <c r="E18" s="24" t="s">
        <v>156</v>
      </c>
      <c r="F18" s="24" t="s">
        <v>150</v>
      </c>
      <c r="G18" s="25">
        <f>IFERROR(VLOOKUP($E18,参数表!$J$3:$N$25,2,0),"暂无记录")</f>
        <v>45000</v>
      </c>
      <c r="H18" s="25">
        <f>IFERROR(VLOOKUP($F18,参数表!$J$3:$N$25,4,0),"暂无记录")</f>
        <v>45013</v>
      </c>
      <c r="I18" s="24">
        <f t="shared" si="0"/>
        <v>14</v>
      </c>
      <c r="J18" s="35">
        <v>1</v>
      </c>
      <c r="K18" s="24" t="str">
        <f>IF(J18=1,参数表!$P$3,IF(J18=0,参数表!$P$5,参数表!$P$4))</f>
        <v>已完成</v>
      </c>
      <c r="L18" s="24" t="str">
        <f ca="1">IF(K18="已完成","",IF((H18-TODAY())&gt;参数表!$V$3,"",IF(H18="","",IF(TODAY()&gt;H18,参数表!$Q$4,参数表!$Q$3))))</f>
        <v/>
      </c>
      <c r="M18" s="24" t="str">
        <f ca="1">IF(K18="已完成","",IF((H18-TODAY())&gt;参数表!$V$3,"",IF(H18="","",IF(TODAY()&gt;H18,"进度已落后"&amp;(TODAY()-H18)&amp;"天","还有"&amp;(H18-TODAY())&amp;"天，进度将落后"))))</f>
        <v/>
      </c>
      <c r="N18" s="24" t="s">
        <v>157</v>
      </c>
      <c r="O18" s="24" t="s">
        <v>58</v>
      </c>
      <c r="P18" s="36"/>
      <c r="Q18" s="41" t="s">
        <v>72</v>
      </c>
    </row>
    <row r="19" s="5" customFormat="1" ht="25.05" customHeight="1" spans="1:17">
      <c r="A19" s="23">
        <v>3.1</v>
      </c>
      <c r="B19" s="27" t="s">
        <v>62</v>
      </c>
      <c r="C19" s="24" t="s">
        <v>23</v>
      </c>
      <c r="D19" s="24" t="s">
        <v>129</v>
      </c>
      <c r="E19" s="24" t="s">
        <v>147</v>
      </c>
      <c r="F19" s="24" t="s">
        <v>158</v>
      </c>
      <c r="G19" s="25">
        <f>IFERROR(VLOOKUP($E19,参数表!$J$3:$N$25,2,0),"暂无记录")</f>
        <v>44958</v>
      </c>
      <c r="H19" s="25">
        <f>IFERROR(VLOOKUP($F19,参数表!$J$3:$N$25,4,0),"暂无记录")</f>
        <v>44971</v>
      </c>
      <c r="I19" s="24">
        <f t="shared" si="0"/>
        <v>14</v>
      </c>
      <c r="J19" s="35">
        <v>1</v>
      </c>
      <c r="K19" s="24" t="str">
        <f>IF(J19=1,参数表!$P$3,IF(J19=0,参数表!$P$5,参数表!$P$4))</f>
        <v>已完成</v>
      </c>
      <c r="L19" s="24" t="str">
        <f ca="1">IF(K19="已完成","",IF((H19-TODAY())&gt;参数表!$V$3,"",IF(H19="","",IF(TODAY()&gt;H19,参数表!$Q$4,参数表!$Q$3))))</f>
        <v/>
      </c>
      <c r="M19" s="24" t="str">
        <f ca="1">IF(K19="已完成","",IF((H19-TODAY())&gt;参数表!$V$3,"",IF(H19="","",IF(TODAY()&gt;H19,"进度已落后"&amp;(TODAY()-H19)&amp;"天","还有"&amp;(H19-TODAY())&amp;"天，进度将落后"))))</f>
        <v/>
      </c>
      <c r="N19" s="24"/>
      <c r="O19" s="24" t="s">
        <v>90</v>
      </c>
      <c r="P19" s="36"/>
      <c r="Q19" s="41" t="s">
        <v>72</v>
      </c>
    </row>
    <row r="20" s="5" customFormat="1" ht="25.05" customHeight="1" spans="1:17">
      <c r="A20" s="23">
        <v>3.2</v>
      </c>
      <c r="B20" s="27"/>
      <c r="C20" s="24" t="s">
        <v>37</v>
      </c>
      <c r="D20" s="24" t="s">
        <v>129</v>
      </c>
      <c r="E20" s="24" t="s">
        <v>147</v>
      </c>
      <c r="F20" s="24" t="s">
        <v>158</v>
      </c>
      <c r="G20" s="25">
        <f>IFERROR(VLOOKUP($E20,参数表!$J$3:$N$25,2,0),"暂无记录")</f>
        <v>44958</v>
      </c>
      <c r="H20" s="25">
        <f>IFERROR(VLOOKUP($F20,参数表!$J$3:$N$25,4,0),"暂无记录")</f>
        <v>44971</v>
      </c>
      <c r="I20" s="24">
        <f t="shared" si="0"/>
        <v>14</v>
      </c>
      <c r="J20" s="35">
        <v>1</v>
      </c>
      <c r="K20" s="24" t="str">
        <f>IF(J20=1,参数表!$P$3,IF(J20=0,参数表!$P$5,参数表!$P$4))</f>
        <v>已完成</v>
      </c>
      <c r="L20" s="24" t="str">
        <f ca="1">IF(K20="已完成","",IF((H20-TODAY())&gt;参数表!$V$3,"",IF(H20="","",IF(TODAY()&gt;H20,参数表!$Q$4,参数表!$Q$3))))</f>
        <v/>
      </c>
      <c r="M20" s="24" t="str">
        <f ca="1">IF(K20="已完成","",IF((H20-TODAY())&gt;参数表!$V$3,"",IF(H20="","",IF(TODAY()&gt;H20,"进度已落后"&amp;(TODAY()-H20)&amp;"天","还有"&amp;(H20-TODAY())&amp;"天，进度将落后"))))</f>
        <v/>
      </c>
      <c r="N20" s="24"/>
      <c r="O20" s="24" t="s">
        <v>90</v>
      </c>
      <c r="P20" s="36"/>
      <c r="Q20" s="41" t="s">
        <v>72</v>
      </c>
    </row>
    <row r="21" s="5" customFormat="1" ht="25.05" customHeight="1" spans="1:17">
      <c r="A21" s="23">
        <v>3.3</v>
      </c>
      <c r="B21" s="27"/>
      <c r="C21" s="24" t="s">
        <v>51</v>
      </c>
      <c r="D21" s="24" t="s">
        <v>129</v>
      </c>
      <c r="E21" s="24" t="s">
        <v>147</v>
      </c>
      <c r="F21" s="24" t="s">
        <v>158</v>
      </c>
      <c r="G21" s="25">
        <f>IFERROR(VLOOKUP($E21,参数表!$J$3:$N$25,2,0),"暂无记录")</f>
        <v>44958</v>
      </c>
      <c r="H21" s="25">
        <f>IFERROR(VLOOKUP($F21,参数表!$J$3:$N$25,4,0),"暂无记录")</f>
        <v>44971</v>
      </c>
      <c r="I21" s="24">
        <f t="shared" si="0"/>
        <v>14</v>
      </c>
      <c r="J21" s="35">
        <v>1</v>
      </c>
      <c r="K21" s="24" t="str">
        <f>IF(J21=1,参数表!$P$3,IF(J21=0,参数表!$P$5,参数表!$P$4))</f>
        <v>已完成</v>
      </c>
      <c r="L21" s="24" t="str">
        <f ca="1">IF(K21="已完成","",IF((H21-TODAY())&gt;参数表!$V$3,"",IF(H21="","",IF(TODAY()&gt;H21,参数表!$Q$4,参数表!$Q$3))))</f>
        <v/>
      </c>
      <c r="M21" s="24" t="str">
        <f ca="1">IF(K21="已完成","",IF((H21-TODAY())&gt;参数表!$V$3,"",IF(H21="","",IF(TODAY()&gt;H21,"进度已落后"&amp;(TODAY()-H21)&amp;"天","还有"&amp;(H21-TODAY())&amp;"天，进度将落后"))))</f>
        <v/>
      </c>
      <c r="N21" s="24"/>
      <c r="O21" s="24" t="s">
        <v>90</v>
      </c>
      <c r="P21" s="36"/>
      <c r="Q21" s="41" t="s">
        <v>72</v>
      </c>
    </row>
    <row r="22" s="5" customFormat="1" ht="25.05" customHeight="1" spans="1:17">
      <c r="A22" s="23">
        <v>3.4</v>
      </c>
      <c r="B22" s="27"/>
      <c r="C22" s="24" t="s">
        <v>66</v>
      </c>
      <c r="D22" s="24" t="s">
        <v>129</v>
      </c>
      <c r="E22" s="24" t="s">
        <v>147</v>
      </c>
      <c r="F22" s="24" t="s">
        <v>158</v>
      </c>
      <c r="G22" s="25">
        <f>IFERROR(VLOOKUP($E22,参数表!$J$3:$N$25,2,0),"暂无记录")</f>
        <v>44958</v>
      </c>
      <c r="H22" s="25">
        <f>IFERROR(VLOOKUP($F22,参数表!$J$3:$N$25,4,0),"暂无记录")</f>
        <v>44971</v>
      </c>
      <c r="I22" s="24">
        <f t="shared" si="0"/>
        <v>14</v>
      </c>
      <c r="J22" s="35">
        <v>1</v>
      </c>
      <c r="K22" s="24" t="str">
        <f>IF(J22=1,参数表!$P$3,IF(J22=0,参数表!$P$5,参数表!$P$4))</f>
        <v>已完成</v>
      </c>
      <c r="L22" s="24" t="str">
        <f ca="1">IF(K22="已完成","",IF((H22-TODAY())&gt;参数表!$V$3,"",IF(H22="","",IF(TODAY()&gt;H22,参数表!$Q$4,参数表!$Q$3))))</f>
        <v/>
      </c>
      <c r="M22" s="24" t="str">
        <f ca="1">IF(K22="已完成","",IF((H22-TODAY())&gt;参数表!$V$3,"",IF(H22="","",IF(TODAY()&gt;H22,"进度已落后"&amp;(TODAY()-H22)&amp;"天","还有"&amp;(H22-TODAY())&amp;"天，进度将落后"))))</f>
        <v/>
      </c>
      <c r="N22" s="24"/>
      <c r="O22" s="24" t="s">
        <v>90</v>
      </c>
      <c r="P22" s="36"/>
      <c r="Q22" s="41" t="s">
        <v>72</v>
      </c>
    </row>
    <row r="23" s="5" customFormat="1" ht="25.05" customHeight="1" spans="1:17">
      <c r="A23" s="23">
        <v>3.5</v>
      </c>
      <c r="B23" s="27"/>
      <c r="C23" s="24" t="s">
        <v>75</v>
      </c>
      <c r="D23" s="24" t="s">
        <v>129</v>
      </c>
      <c r="E23" s="24" t="s">
        <v>148</v>
      </c>
      <c r="F23" s="24" t="s">
        <v>152</v>
      </c>
      <c r="G23" s="25">
        <f>IFERROR(VLOOKUP($E23,参数表!$J$3:$N$25,2,0),"暂无记录")</f>
        <v>44972</v>
      </c>
      <c r="H23" s="25">
        <f>IFERROR(VLOOKUP($F23,参数表!$J$3:$N$25,4,0),"暂无记录")</f>
        <v>44985</v>
      </c>
      <c r="I23" s="24">
        <f t="shared" si="0"/>
        <v>14</v>
      </c>
      <c r="J23" s="35">
        <v>1</v>
      </c>
      <c r="K23" s="24" t="str">
        <f>IF(J23=1,参数表!$P$3,IF(J23=0,参数表!$P$5,参数表!$P$4))</f>
        <v>已完成</v>
      </c>
      <c r="L23" s="24" t="str">
        <f ca="1">IF(K23="已完成","",IF((H23-TODAY())&gt;参数表!$V$3,"",IF(H23="","",IF(TODAY()&gt;H23,参数表!$Q$4,参数表!$Q$3))))</f>
        <v/>
      </c>
      <c r="M23" s="24" t="str">
        <f ca="1">IF(K23="已完成","",IF((H23-TODAY())&gt;参数表!$V$3,"",IF(H23="","",IF(TODAY()&gt;H23,"进度已落后"&amp;(TODAY()-H23)&amp;"天","还有"&amp;(H23-TODAY())&amp;"天，进度将落后"))))</f>
        <v/>
      </c>
      <c r="N23" s="24" t="s">
        <v>159</v>
      </c>
      <c r="O23" s="24" t="s">
        <v>90</v>
      </c>
      <c r="P23" s="36"/>
      <c r="Q23" s="41" t="s">
        <v>72</v>
      </c>
    </row>
    <row r="24" s="5" customFormat="1" ht="25.05" customHeight="1" spans="1:17">
      <c r="A24" s="28"/>
      <c r="B24" s="29"/>
      <c r="C24" s="30"/>
      <c r="D24" s="24"/>
      <c r="E24" s="24"/>
      <c r="F24" s="24"/>
      <c r="G24" s="25"/>
      <c r="H24" s="25"/>
      <c r="I24" s="24"/>
      <c r="J24" s="35"/>
      <c r="K24" s="24"/>
      <c r="L24" s="24"/>
      <c r="M24" s="24"/>
      <c r="N24" s="24"/>
      <c r="O24" s="24"/>
      <c r="P24" s="36"/>
      <c r="Q24" s="41"/>
    </row>
    <row r="25" s="5" customFormat="1" ht="25.05" customHeight="1" spans="1:17">
      <c r="A25" s="31" t="s">
        <v>160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</row>
    <row r="26" s="5" customFormat="1" ht="25.05" customHeight="1"/>
    <row r="27" s="5" customFormat="1" ht="25.05" customHeight="1"/>
    <row r="28" s="5" customFormat="1" ht="25.05" customHeight="1"/>
    <row r="29" s="5" customFormat="1" ht="25.05" customHeight="1"/>
    <row r="30" s="5" customFormat="1" ht="25.05" customHeight="1"/>
    <row r="31" s="5" customFormat="1" ht="25.05" customHeight="1"/>
    <row r="32" s="5" customFormat="1" ht="25.05" customHeight="1" spans="1:1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</row>
    <row r="33" s="5" customFormat="1" ht="25.05" customHeight="1" spans="1:1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</row>
    <row r="34" s="5" customFormat="1" ht="25.05" customHeight="1" spans="1:1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</row>
    <row r="35" s="5" customFormat="1" ht="25.05" customHeight="1" spans="1:1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</row>
    <row r="36" s="5" customFormat="1" ht="25.05" customHeight="1" spans="1:1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</row>
    <row r="37" s="5" customFormat="1" ht="25.05" customHeight="1" spans="1:1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</row>
    <row r="38" s="5" customFormat="1" ht="25.05" customHeight="1"/>
    <row r="39" s="6" customFormat="1" ht="25.05" customHeight="1"/>
  </sheetData>
  <autoFilter ref="A5:Q38">
    <extLst/>
  </autoFilter>
  <mergeCells count="16">
    <mergeCell ref="A1:Q1"/>
    <mergeCell ref="A2:B2"/>
    <mergeCell ref="C2:D2"/>
    <mergeCell ref="G2:L2"/>
    <mergeCell ref="A3:B3"/>
    <mergeCell ref="C3:D3"/>
    <mergeCell ref="G3:L3"/>
    <mergeCell ref="B4:D4"/>
    <mergeCell ref="E4:N4"/>
    <mergeCell ref="O4:Q4"/>
    <mergeCell ref="A25:Q25"/>
    <mergeCell ref="A4:A5"/>
    <mergeCell ref="B6:B10"/>
    <mergeCell ref="B11:B18"/>
    <mergeCell ref="B19:B24"/>
    <mergeCell ref="M2:M3"/>
  </mergeCells>
  <conditionalFormatting sqref="M2">
    <cfRule type="expression" dxfId="1" priority="131">
      <formula>$K3="已完成"</formula>
    </cfRule>
    <cfRule type="expression" dxfId="2" priority="132">
      <formula>AND(1000&gt;TODAY()-$H3,TODAY()-$H3&gt;0)</formula>
    </cfRule>
    <cfRule type="expression" dxfId="3" priority="133">
      <formula>AND(1000&gt;TODAY()-$H3,$H3-TODAY()&lt;参数表!$V$6)</formula>
    </cfRule>
  </conditionalFormatting>
  <conditionalFormatting sqref="N3">
    <cfRule type="expression" dxfId="1" priority="73">
      <formula>$K3="已完成"</formula>
    </cfRule>
    <cfRule type="expression" dxfId="2" priority="80">
      <formula>AND(1000&gt;TODAY()-$H3,TODAY()-$H3&gt;0)</formula>
    </cfRule>
    <cfRule type="expression" dxfId="3" priority="81">
      <formula>AND(1000&gt;TODAY()-$H3,$H3-TODAY()&lt;参数表!$V$6)</formula>
    </cfRule>
  </conditionalFormatting>
  <conditionalFormatting sqref="I9">
    <cfRule type="expression" dxfId="4" priority="72">
      <formula>I9="请检查工期"</formula>
    </cfRule>
  </conditionalFormatting>
  <conditionalFormatting sqref="C15:F15">
    <cfRule type="expression" dxfId="1" priority="57">
      <formula>$K15="已完成"</formula>
    </cfRule>
    <cfRule type="expression" dxfId="2" priority="58">
      <formula>AND(1000&gt;TODAY()-$H15,TODAY()-$H15&gt;0)</formula>
    </cfRule>
    <cfRule type="expression" dxfId="3" priority="59">
      <formula>AND(1000&gt;TODAY()-$H15,$H15-TODAY()&lt;参数表!$V$6)</formula>
    </cfRule>
  </conditionalFormatting>
  <conditionalFormatting sqref="G15">
    <cfRule type="expression" dxfId="1" priority="50">
      <formula>$K15="已完成"</formula>
    </cfRule>
    <cfRule type="expression" dxfId="2" priority="51">
      <formula>AND(1000&gt;TODAY()-$H15,TODAY()-$H15&gt;0)</formula>
    </cfRule>
    <cfRule type="expression" dxfId="3" priority="52">
      <formula>AND(1000&gt;TODAY()-$H15,$H15-TODAY()&lt;参数表!$V$6)</formula>
    </cfRule>
  </conditionalFormatting>
  <conditionalFormatting sqref="H15">
    <cfRule type="expression" dxfId="1" priority="47">
      <formula>$K15="已完成"</formula>
    </cfRule>
    <cfRule type="expression" dxfId="2" priority="48">
      <formula>AND(1000&gt;TODAY()-$H15,TODAY()-$H15&gt;0)</formula>
    </cfRule>
    <cfRule type="expression" dxfId="3" priority="49">
      <formula>AND(1000&gt;TODAY()-$H15,$H15-TODAY()&lt;参数表!$V$6)</formula>
    </cfRule>
  </conditionalFormatting>
  <conditionalFormatting sqref="I15">
    <cfRule type="expression" dxfId="4" priority="34">
      <formula>I15="请检查工期"</formula>
    </cfRule>
  </conditionalFormatting>
  <conditionalFormatting sqref="I15:Q15">
    <cfRule type="expression" dxfId="1" priority="31">
      <formula>$K15="已完成"</formula>
    </cfRule>
    <cfRule type="expression" dxfId="2" priority="32">
      <formula>AND(1000&gt;TODAY()-$H15,TODAY()-$H15&gt;0)</formula>
    </cfRule>
    <cfRule type="expression" dxfId="3" priority="33">
      <formula>AND(1000&gt;TODAY()-$H15,$H15-TODAY()&lt;参数表!$V$6)</formula>
    </cfRule>
  </conditionalFormatting>
  <conditionalFormatting sqref="C16:F16">
    <cfRule type="expression" dxfId="1" priority="53">
      <formula>$K16="已完成"</formula>
    </cfRule>
    <cfRule type="expression" dxfId="2" priority="54">
      <formula>AND(1000&gt;TODAY()-$H16,TODAY()-$H16&gt;0)</formula>
    </cfRule>
    <cfRule type="expression" dxfId="3" priority="55">
      <formula>AND(1000&gt;TODAY()-$H16,$H16-TODAY()&lt;参数表!$V$6)</formula>
    </cfRule>
  </conditionalFormatting>
  <conditionalFormatting sqref="G16">
    <cfRule type="expression" dxfId="1" priority="44">
      <formula>$K16="已完成"</formula>
    </cfRule>
    <cfRule type="expression" dxfId="2" priority="45">
      <formula>AND(1000&gt;TODAY()-$H16,TODAY()-$H16&gt;0)</formula>
    </cfRule>
    <cfRule type="expression" dxfId="3" priority="46">
      <formula>AND(1000&gt;TODAY()-$H16,$H16-TODAY()&lt;参数表!$V$6)</formula>
    </cfRule>
  </conditionalFormatting>
  <conditionalFormatting sqref="H16">
    <cfRule type="expression" dxfId="1" priority="41">
      <formula>$K16="已完成"</formula>
    </cfRule>
    <cfRule type="expression" dxfId="2" priority="42">
      <formula>AND(1000&gt;TODAY()-$H16,TODAY()-$H16&gt;0)</formula>
    </cfRule>
    <cfRule type="expression" dxfId="3" priority="43">
      <formula>AND(1000&gt;TODAY()-$H16,$H16-TODAY()&lt;参数表!$V$6)</formula>
    </cfRule>
  </conditionalFormatting>
  <conditionalFormatting sqref="I16">
    <cfRule type="expression" dxfId="4" priority="30">
      <formula>I16="请检查工期"</formula>
    </cfRule>
  </conditionalFormatting>
  <conditionalFormatting sqref="I16:Q16">
    <cfRule type="expression" dxfId="1" priority="27">
      <formula>$K16="已完成"</formula>
    </cfRule>
    <cfRule type="expression" dxfId="2" priority="28">
      <formula>AND(1000&gt;TODAY()-$H16,TODAY()-$H16&gt;0)</formula>
    </cfRule>
    <cfRule type="expression" dxfId="3" priority="29">
      <formula>AND(1000&gt;TODAY()-$H16,$H16-TODAY()&lt;参数表!$V$6)</formula>
    </cfRule>
  </conditionalFormatting>
  <conditionalFormatting sqref="G17">
    <cfRule type="expression" dxfId="1" priority="38">
      <formula>$K17="已完成"</formula>
    </cfRule>
    <cfRule type="expression" dxfId="2" priority="39">
      <formula>AND(1000&gt;TODAY()-$H17,TODAY()-$H17&gt;0)</formula>
    </cfRule>
    <cfRule type="expression" dxfId="3" priority="40">
      <formula>AND(1000&gt;TODAY()-$H17,$H17-TODAY()&lt;参数表!$V$6)</formula>
    </cfRule>
  </conditionalFormatting>
  <conditionalFormatting sqref="H17">
    <cfRule type="expression" dxfId="1" priority="35">
      <formula>$K17="已完成"</formula>
    </cfRule>
    <cfRule type="expression" dxfId="2" priority="36">
      <formula>AND(1000&gt;TODAY()-$H17,TODAY()-$H17&gt;0)</formula>
    </cfRule>
    <cfRule type="expression" dxfId="3" priority="37">
      <formula>AND(1000&gt;TODAY()-$H17,$H17-TODAY()&lt;参数表!$V$6)</formula>
    </cfRule>
  </conditionalFormatting>
  <conditionalFormatting sqref="I17">
    <cfRule type="expression" dxfId="4" priority="26">
      <formula>I17="请检查工期"</formula>
    </cfRule>
  </conditionalFormatting>
  <conditionalFormatting sqref="I17:Q17">
    <cfRule type="expression" dxfId="1" priority="23">
      <formula>$K17="已完成"</formula>
    </cfRule>
    <cfRule type="expression" dxfId="2" priority="24">
      <formula>AND(1000&gt;TODAY()-$H17,TODAY()-$H17&gt;0)</formula>
    </cfRule>
    <cfRule type="expression" dxfId="3" priority="25">
      <formula>AND(1000&gt;TODAY()-$H17,$H17-TODAY()&lt;参数表!$V$6)</formula>
    </cfRule>
  </conditionalFormatting>
  <conditionalFormatting sqref="C18">
    <cfRule type="expression" dxfId="3" priority="13">
      <formula>AND(1000&gt;TODAY()-$H18,$H18-TODAY()&lt;参数表!$V$6)</formula>
    </cfRule>
    <cfRule type="expression" dxfId="2" priority="12">
      <formula>AND(1000&gt;TODAY()-$H18,TODAY()-$H18&gt;0)</formula>
    </cfRule>
    <cfRule type="expression" dxfId="1" priority="11">
      <formula>$K18="已完成"</formula>
    </cfRule>
  </conditionalFormatting>
  <conditionalFormatting sqref="D18:F18">
    <cfRule type="expression" dxfId="3" priority="20">
      <formula>AND(1000&gt;TODAY()-$H18,$H18-TODAY()&lt;参数表!$V$6)</formula>
    </cfRule>
    <cfRule type="expression" dxfId="2" priority="19">
      <formula>AND(1000&gt;TODAY()-$H18,TODAY()-$H18&gt;0)</formula>
    </cfRule>
    <cfRule type="expression" dxfId="1" priority="18">
      <formula>$K18="已完成"</formula>
    </cfRule>
  </conditionalFormatting>
  <conditionalFormatting sqref="G18">
    <cfRule type="expression" dxfId="3" priority="10">
      <formula>AND(1000&gt;TODAY()-$H18,$H18-TODAY()&lt;参数表!$V$6)</formula>
    </cfRule>
    <cfRule type="expression" dxfId="2" priority="9">
      <formula>AND(1000&gt;TODAY()-$H18,TODAY()-$H18&gt;0)</formula>
    </cfRule>
    <cfRule type="expression" dxfId="1" priority="8">
      <formula>$K18="已完成"</formula>
    </cfRule>
  </conditionalFormatting>
  <conditionalFormatting sqref="H18">
    <cfRule type="expression" dxfId="3" priority="7">
      <formula>AND(1000&gt;TODAY()-$H18,$H18-TODAY()&lt;参数表!$V$6)</formula>
    </cfRule>
    <cfRule type="expression" dxfId="2" priority="6">
      <formula>AND(1000&gt;TODAY()-$H18,TODAY()-$H18&gt;0)</formula>
    </cfRule>
    <cfRule type="expression" dxfId="1" priority="5">
      <formula>$K18="已完成"</formula>
    </cfRule>
  </conditionalFormatting>
  <conditionalFormatting sqref="I18">
    <cfRule type="expression" dxfId="4" priority="4">
      <formula>I18="请检查工期"</formula>
    </cfRule>
  </conditionalFormatting>
  <conditionalFormatting sqref="I18:Q18">
    <cfRule type="expression" dxfId="3" priority="3">
      <formula>AND(1000&gt;TODAY()-$H18,$H18-TODAY()&lt;参数表!$V$6)</formula>
    </cfRule>
    <cfRule type="expression" dxfId="2" priority="2">
      <formula>AND(1000&gt;TODAY()-$H18,TODAY()-$H18&gt;0)</formula>
    </cfRule>
    <cfRule type="expression" dxfId="1" priority="1">
      <formula>$K18="已完成"</formula>
    </cfRule>
  </conditionalFormatting>
  <conditionalFormatting sqref="I23">
    <cfRule type="expression" dxfId="4" priority="22">
      <formula>I23="请检查工期"</formula>
    </cfRule>
  </conditionalFormatting>
  <conditionalFormatting sqref="C24:Q24">
    <cfRule type="expression" dxfId="3" priority="16">
      <formula>AND(1000&gt;TODAY()-$H24,$H24-TODAY()&lt;参数表!$V$6)</formula>
    </cfRule>
    <cfRule type="expression" dxfId="2" priority="15">
      <formula>AND(1000&gt;TODAY()-$H24,TODAY()-$H24&gt;0)</formula>
    </cfRule>
    <cfRule type="expression" dxfId="1" priority="14">
      <formula>$K24="已完成"</formula>
    </cfRule>
  </conditionalFormatting>
  <conditionalFormatting sqref="I24">
    <cfRule type="expression" dxfId="4" priority="17">
      <formula>I24="请检查工期"</formula>
    </cfRule>
  </conditionalFormatting>
  <conditionalFormatting sqref="O2:O3">
    <cfRule type="expression" dxfId="1" priority="77">
      <formula>$K2="已完成"</formula>
    </cfRule>
    <cfRule type="expression" dxfId="2" priority="78">
      <formula>AND(1000&gt;TODAY()-$H2,TODAY()-$H2&gt;0)</formula>
    </cfRule>
    <cfRule type="expression" dxfId="3" priority="79">
      <formula>AND(1000&gt;TODAY()-$H2,$H2-TODAY()&lt;参数表!$V$6)</formula>
    </cfRule>
  </conditionalFormatting>
  <conditionalFormatting sqref="Q2:Q3">
    <cfRule type="expression" dxfId="1" priority="74">
      <formula>$K2="已完成"</formula>
    </cfRule>
    <cfRule type="expression" dxfId="2" priority="75">
      <formula>AND(1000&gt;TODAY()-$H2,TODAY()-$H2&gt;0)</formula>
    </cfRule>
    <cfRule type="expression" dxfId="3" priority="76">
      <formula>AND(1000&gt;TODAY()-$H2,$H2-TODAY()&lt;参数表!$V$6)</formula>
    </cfRule>
  </conditionalFormatting>
  <conditionalFormatting sqref="C6:Q14 C17:F17 C19:Q23">
    <cfRule type="expression" dxfId="1" priority="69">
      <formula>$K6="已完成"</formula>
    </cfRule>
    <cfRule type="expression" dxfId="2" priority="70">
      <formula>AND(1000&gt;TODAY()-$H6,TODAY()-$H6&gt;0)</formula>
    </cfRule>
    <cfRule type="expression" dxfId="3" priority="71">
      <formula>AND(1000&gt;TODAY()-$H6,$H6-TODAY()&lt;参数表!$V$6)</formula>
    </cfRule>
  </conditionalFormatting>
  <conditionalFormatting sqref="I6:I8 I10:I14 I19:I22">
    <cfRule type="expression" dxfId="4" priority="82">
      <formula>I6="请检查工期"</formula>
    </cfRule>
  </conditionalFormatting>
  <dataValidations count="11">
    <dataValidation allowBlank="1" showInputMessage="1" showErrorMessage="1" sqref="E4:F4 O4:Q4 C5:D5 H5:L5 C40:Q1048576"/>
    <dataValidation type="list" allowBlank="1" showInputMessage="1" showErrorMessage="1" sqref="E15:F15 E16:F16 E17:F17 E18:F18 E24:F24 E11:F14 E6:F10 E19:F23">
      <formula1>参数表!$J$3:$J$25</formula1>
    </dataValidation>
    <dataValidation type="list" allowBlank="1" showInputMessage="1" showErrorMessage="1" sqref="Q15 Q16 Q17 Q18 Q24 Q6:Q10 Q11:Q14 Q19:Q23">
      <formula1>参数表!$U$3:$U$25</formula1>
    </dataValidation>
    <dataValidation type="list" allowBlank="1" showInputMessage="1" showErrorMessage="1" sqref="B6 B11 B19">
      <formula1>参数表!$B$3:$B$25</formula1>
    </dataValidation>
    <dataValidation type="list" allowBlank="1" showInputMessage="1" showErrorMessage="1" sqref="O15 O16 O17 O18 O24 O6:O10 O11:O14 O19:O23">
      <formula1>参数表!$S$3:$S$25</formula1>
    </dataValidation>
    <dataValidation type="list" allowBlank="1" showInputMessage="1" showErrorMessage="1" sqref="D6 D7 D8 D9 D10 D15 D16 D17 D18 D24 D11:D14 D19:D23 O2:O3 Q2:Q3">
      <formula1>参数表!$R$3:$R$25</formula1>
    </dataValidation>
    <dataValidation type="list" allowBlank="1" showInputMessage="1" showErrorMessage="1" sqref="C15 C16 C17 C18 C11:C14">
      <formula1>参数表!$E$4:$E$25</formula1>
    </dataValidation>
    <dataValidation type="list" allowBlank="1" showInputMessage="1" showErrorMessage="1" sqref="J15 J16 J17 J18 J23 J24 J6:J10 J11:J14 J19:J22">
      <formula1>参数表!$O$3:$O$25</formula1>
    </dataValidation>
    <dataValidation type="list" allowBlank="1" showInputMessage="1" showErrorMessage="1" sqref="P15 P16 P17 P18 P24 P6:P10 P11:P14 P19:P23">
      <formula1>参数表!$T$3:$T$25</formula1>
    </dataValidation>
    <dataValidation type="list" allowBlank="1" showInputMessage="1" showErrorMessage="1" sqref="C24 C6:C10">
      <formula1>参数表!$C$3:$C$25</formula1>
    </dataValidation>
    <dataValidation type="list" allowBlank="1" showInputMessage="1" showErrorMessage="1" sqref="C19:C23">
      <formula1>参数表!$F$3:$F$25</formula1>
    </dataValidation>
  </dataValidations>
  <printOptions horizontalCentered="1"/>
  <pageMargins left="0.393700787401575" right="0.393700787401575" top="0.590551181102362" bottom="0.590551181102362" header="0.393700787401575" footer="0.393700787401575"/>
  <pageSetup paperSize="9" scale="62" fitToHeight="0" orientation="landscape"/>
  <headerFooter>
    <oddFooter>&amp;L湖南宽海智能装备有限公司&amp;C&amp;10记录文件 &amp;P/&amp;N&amp;R&amp;10版权所有 注意保密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参数表</vt:lpstr>
      <vt:lpstr>分解跟进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lisha</dc:creator>
  <cp:lastModifiedBy>随缘.</cp:lastModifiedBy>
  <dcterms:created xsi:type="dcterms:W3CDTF">2021-12-08T09:27:00Z</dcterms:created>
  <cp:lastPrinted>2022-12-26T05:37:00Z</cp:lastPrinted>
  <dcterms:modified xsi:type="dcterms:W3CDTF">2023-04-03T05:59:31Z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25994D31D7C1456592AC380935B73EC6_13</vt:lpwstr>
  </property>
</Properties>
</file>